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66925"/>
  <mc:AlternateContent xmlns:mc="http://schemas.openxmlformats.org/markup-compatibility/2006">
    <mc:Choice Requires="x15">
      <x15ac:absPath xmlns:x15ac="http://schemas.microsoft.com/office/spreadsheetml/2010/11/ac" url="D:\Info PC Contraloria\DAF\OFRB 2021 DAF\2022\PRESUPUESTO\EJECUCI POR MES A MES\"/>
    </mc:Choice>
  </mc:AlternateContent>
  <xr:revisionPtr revIDLastSave="0" documentId="13_ncr:1_{642079BC-2301-4CFE-AD88-C34A2A620295}" xr6:coauthVersionLast="43" xr6:coauthVersionMax="47" xr10:uidLastSave="{00000000-0000-0000-0000-000000000000}"/>
  <bookViews>
    <workbookView xWindow="-120" yWindow="-120" windowWidth="29040" windowHeight="15840" tabRatio="606" xr2:uid="{00000000-000D-0000-FFFF-FFFF00000000}"/>
  </bookViews>
  <sheets>
    <sheet name="FEBRERO 22" sheetId="1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47" i="13" l="1"/>
  <c r="O47" i="13"/>
  <c r="N48" i="13"/>
  <c r="O48" i="13"/>
  <c r="N49" i="13"/>
  <c r="O49" i="13"/>
  <c r="L46" i="13" l="1"/>
  <c r="L44" i="13"/>
  <c r="L26" i="13"/>
  <c r="N26" i="13" s="1"/>
  <c r="L39" i="13"/>
  <c r="L38" i="13" s="1"/>
  <c r="O38" i="13" s="1"/>
  <c r="R38" i="13" s="1"/>
  <c r="N37" i="13"/>
  <c r="N35" i="13"/>
  <c r="L52" i="13"/>
  <c r="L53" i="13"/>
  <c r="L33" i="13"/>
  <c r="L32" i="13" s="1"/>
  <c r="L25" i="13"/>
  <c r="L31" i="13"/>
  <c r="N31" i="13" s="1"/>
  <c r="L30" i="13"/>
  <c r="N30" i="13" s="1"/>
  <c r="L27" i="13"/>
  <c r="N27" i="13" s="1"/>
  <c r="N62" i="13"/>
  <c r="K65" i="13"/>
  <c r="D65" i="13"/>
  <c r="O64" i="13"/>
  <c r="R64" i="13" s="1"/>
  <c r="N64" i="13"/>
  <c r="I64" i="13"/>
  <c r="O62" i="13"/>
  <c r="R62" i="13" s="1"/>
  <c r="I62" i="13"/>
  <c r="P62" i="13" s="1"/>
  <c r="Q62" i="13" s="1"/>
  <c r="O61" i="13"/>
  <c r="R61" i="13" s="1"/>
  <c r="N61" i="13"/>
  <c r="I61" i="13"/>
  <c r="I51" i="13"/>
  <c r="O50" i="13"/>
  <c r="R50" i="13" s="1"/>
  <c r="N50" i="13"/>
  <c r="I50" i="13"/>
  <c r="I46" i="13"/>
  <c r="I38" i="13"/>
  <c r="N34" i="13"/>
  <c r="I32" i="13"/>
  <c r="N29" i="13"/>
  <c r="N28" i="13"/>
  <c r="N25" i="13"/>
  <c r="I24" i="13"/>
  <c r="O23" i="13"/>
  <c r="R23" i="13" s="1"/>
  <c r="N23" i="13"/>
  <c r="I23" i="13"/>
  <c r="O22" i="13"/>
  <c r="R22" i="13" s="1"/>
  <c r="N22" i="13"/>
  <c r="I22" i="13"/>
  <c r="O21" i="13"/>
  <c r="R21" i="13" s="1"/>
  <c r="N21" i="13"/>
  <c r="I21" i="13"/>
  <c r="O20" i="13"/>
  <c r="R20" i="13" s="1"/>
  <c r="N20" i="13"/>
  <c r="I20" i="13"/>
  <c r="O19" i="13"/>
  <c r="R19" i="13" s="1"/>
  <c r="N19" i="13"/>
  <c r="I19" i="13"/>
  <c r="O18" i="13"/>
  <c r="R18" i="13" s="1"/>
  <c r="N18" i="13"/>
  <c r="I18" i="13"/>
  <c r="O17" i="13"/>
  <c r="R17" i="13" s="1"/>
  <c r="N17" i="13"/>
  <c r="I17" i="13"/>
  <c r="O16" i="13"/>
  <c r="R16" i="13" s="1"/>
  <c r="N16" i="13"/>
  <c r="I16" i="13"/>
  <c r="O15" i="13"/>
  <c r="R15" i="13" s="1"/>
  <c r="N15" i="13"/>
  <c r="I15" i="13"/>
  <c r="O14" i="13"/>
  <c r="R14" i="13" s="1"/>
  <c r="N14" i="13"/>
  <c r="I14" i="13"/>
  <c r="O13" i="13"/>
  <c r="R13" i="13" s="1"/>
  <c r="N13" i="13"/>
  <c r="I13" i="13"/>
  <c r="O12" i="13"/>
  <c r="R12" i="13" s="1"/>
  <c r="N12" i="13"/>
  <c r="I12" i="13"/>
  <c r="O11" i="13"/>
  <c r="R11" i="13" s="1"/>
  <c r="N11" i="13"/>
  <c r="I11" i="13"/>
  <c r="O10" i="13"/>
  <c r="R10" i="13" s="1"/>
  <c r="N10" i="13"/>
  <c r="I10" i="13"/>
  <c r="O9" i="13"/>
  <c r="R9" i="13" s="1"/>
  <c r="N9" i="13"/>
  <c r="I9" i="13"/>
  <c r="O8" i="13"/>
  <c r="R8" i="13" s="1"/>
  <c r="N8" i="13"/>
  <c r="I8" i="13"/>
  <c r="O7" i="13"/>
  <c r="R7" i="13" s="1"/>
  <c r="N7" i="13"/>
  <c r="I7" i="13"/>
  <c r="M61" i="13" l="1"/>
  <c r="N33" i="13"/>
  <c r="L51" i="13"/>
  <c r="P12" i="13"/>
  <c r="Q12" i="13" s="1"/>
  <c r="M50" i="13"/>
  <c r="O46" i="13"/>
  <c r="R46" i="13" s="1"/>
  <c r="N38" i="13"/>
  <c r="M38" i="13" s="1"/>
  <c r="O32" i="13"/>
  <c r="R32" i="13" s="1"/>
  <c r="P64" i="13"/>
  <c r="Q64" i="13" s="1"/>
  <c r="M9" i="13"/>
  <c r="M13" i="13"/>
  <c r="M17" i="13"/>
  <c r="M21" i="13"/>
  <c r="P18" i="13"/>
  <c r="Q18" i="13" s="1"/>
  <c r="P9" i="13"/>
  <c r="Q9" i="13" s="1"/>
  <c r="M10" i="13"/>
  <c r="M14" i="13"/>
  <c r="M18" i="13"/>
  <c r="M22" i="13"/>
  <c r="P50" i="13"/>
  <c r="Q50" i="13" s="1"/>
  <c r="P61" i="13"/>
  <c r="Q61" i="13" s="1"/>
  <c r="I65" i="13"/>
  <c r="M8" i="13"/>
  <c r="M12" i="13"/>
  <c r="M15" i="13"/>
  <c r="M16" i="13"/>
  <c r="M20" i="13"/>
  <c r="M64" i="13"/>
  <c r="L24" i="13"/>
  <c r="N46" i="13"/>
  <c r="M46" i="13" s="1"/>
  <c r="P16" i="13"/>
  <c r="Q16" i="13" s="1"/>
  <c r="P13" i="13"/>
  <c r="Q13" i="13" s="1"/>
  <c r="P17" i="13"/>
  <c r="Q17" i="13" s="1"/>
  <c r="P11" i="13"/>
  <c r="Q11" i="13" s="1"/>
  <c r="N32" i="13"/>
  <c r="P23" i="13"/>
  <c r="Q23" i="13" s="1"/>
  <c r="P22" i="13"/>
  <c r="Q22" i="13" s="1"/>
  <c r="P21" i="13"/>
  <c r="Q21" i="13" s="1"/>
  <c r="P19" i="13"/>
  <c r="Q19" i="13" s="1"/>
  <c r="P14" i="13"/>
  <c r="Q14" i="13" s="1"/>
  <c r="P10" i="13"/>
  <c r="Q10" i="13" s="1"/>
  <c r="P20" i="13"/>
  <c r="Q20" i="13" s="1"/>
  <c r="P8" i="13"/>
  <c r="Q8" i="13" s="1"/>
  <c r="P15" i="13"/>
  <c r="Q15" i="13" s="1"/>
  <c r="M7" i="13"/>
  <c r="M11" i="13"/>
  <c r="M19" i="13"/>
  <c r="M23" i="13"/>
  <c r="M62" i="13"/>
  <c r="P7" i="13"/>
  <c r="N51" i="13" l="1"/>
  <c r="L65" i="13"/>
  <c r="O51" i="13"/>
  <c r="P38" i="13"/>
  <c r="Q38" i="13" s="1"/>
  <c r="O24" i="13"/>
  <c r="R24" i="13" s="1"/>
  <c r="N24" i="13"/>
  <c r="P46" i="13"/>
  <c r="Q46" i="13" s="1"/>
  <c r="M24" i="13"/>
  <c r="P32" i="13"/>
  <c r="Q32" i="13" s="1"/>
  <c r="M32" i="13"/>
  <c r="Q7" i="13"/>
  <c r="R51" i="13" l="1"/>
  <c r="R65" i="13" s="1"/>
  <c r="O65" i="13"/>
  <c r="M51" i="13"/>
  <c r="N65" i="13"/>
  <c r="M65" i="13" s="1"/>
  <c r="P51" i="13"/>
  <c r="P24" i="13"/>
  <c r="Q24" i="13" s="1"/>
  <c r="Q51" i="13" l="1"/>
  <c r="P65" i="13"/>
  <c r="Q65"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13" authorId="0" shapeId="0" xr:uid="{1C52B74B-DE94-4D98-ABEC-EE4CACE9E802}">
      <text>
        <r>
          <rPr>
            <b/>
            <sz val="9"/>
            <color indexed="81"/>
            <rFont val="Tahoma"/>
            <family val="2"/>
          </rPr>
          <t>Son los pagos por concepto de contribución social que hacen los empleadores a los fondos de seguridad social en pensiones. Este pago se realiza en virtud de la Ley 100 de 1993, por medio de la cual se creó el Sistema de Seguridad Social de Pensiones, y se estableció la obligatoriedad de la afiliación de todos los empleados al sistema.
Este aporte tiene como finalidad garantizar a la población el amparo contra las contingencias derivadas de la vejez, la invalidez y la muerte, mediante el reconocimiento de las pensiones y prestaciones correspondientes (Ley 100 de 1993, art. 10).</t>
        </r>
      </text>
    </comment>
    <comment ref="B15" authorId="0" shapeId="0" xr:uid="{0D388061-58A6-4430-A702-6A9F40EE0390}">
      <text>
        <r>
          <rPr>
            <b/>
            <sz val="9"/>
            <color indexed="81"/>
            <rFont val="Tahoma"/>
            <family val="2"/>
          </rPr>
          <t>Es la contribución por cesantías, que el empleador está obligado a pagar en razón de un mes de sueldo o jornal por cada año de servicio de su empleado, proporcionalmente fraccionado. Este aporte tiene como fin cubrir o prever las necesidades que se originan al trabajador al momento de quedar cesante. (Departamento Administrativo de la Función Pública, 2012).
Los aportes a los fondos administradores de cesantías entraron en vigor para entidades territoriales con la Ley 344 de 1996. Así mismo, la Ley 432 de 1998 permitió que el personal del nivel territorial se afiliara al Fondo Nacional del Ahorro.</t>
        </r>
        <r>
          <rPr>
            <sz val="9"/>
            <color indexed="81"/>
            <rFont val="Tahoma"/>
            <family val="2"/>
          </rPr>
          <t xml:space="preserve">
</t>
        </r>
      </text>
    </comment>
  </commentList>
</comments>
</file>

<file path=xl/sharedStrings.xml><?xml version="1.0" encoding="utf-8"?>
<sst xmlns="http://schemas.openxmlformats.org/spreadsheetml/2006/main" count="178" uniqueCount="135">
  <si>
    <t>CODIGO
CCPET</t>
  </si>
  <si>
    <t>OBJETO DEL GASTO</t>
  </si>
  <si>
    <t>REC</t>
  </si>
  <si>
    <t>2.1</t>
  </si>
  <si>
    <t>Funcionamiento</t>
  </si>
  <si>
    <t>2.1.1.01.01.001.01</t>
  </si>
  <si>
    <t>Sueldo básico</t>
  </si>
  <si>
    <t>1</t>
  </si>
  <si>
    <t>2.1.1.01.01.001.07</t>
  </si>
  <si>
    <t>2.1.1.01.01.001.08.01</t>
  </si>
  <si>
    <t xml:space="preserve">Prima de Navidad </t>
  </si>
  <si>
    <t>2.1.1.01.01.001.08.02</t>
  </si>
  <si>
    <t>Prima de Vacaciones</t>
  </si>
  <si>
    <t>2.1.1.01.02.001</t>
  </si>
  <si>
    <t>2.1.1.01.02.002</t>
  </si>
  <si>
    <t>2.1.1.01.02.003</t>
  </si>
  <si>
    <t>2.1.1.01.02.004</t>
  </si>
  <si>
    <t>2.1.1.01.02.005</t>
  </si>
  <si>
    <t>2.1.1.01.02.006</t>
  </si>
  <si>
    <t>2.1.1.01.02.007</t>
  </si>
  <si>
    <t>2.1.1.01.02.008</t>
  </si>
  <si>
    <t>2.1.1.01.02.009</t>
  </si>
  <si>
    <t>2.1.2.02.01.002</t>
  </si>
  <si>
    <t>Productos alimenticios, bebidas y tabaco; textiles, prendas de vestir y productos de cuero</t>
  </si>
  <si>
    <t>2.1.2.02.01.003</t>
  </si>
  <si>
    <t>Otros bienes transportables (excepto productos metálicos, maquinaria y equipo)</t>
  </si>
  <si>
    <t>2.1.2.02.01.004</t>
  </si>
  <si>
    <t>Productos metálicos y paquetes de software</t>
  </si>
  <si>
    <t>2.1.2.02.02.006</t>
  </si>
  <si>
    <t>2.1.2.02.02.008</t>
  </si>
  <si>
    <t>2.1.2.02.02.009</t>
  </si>
  <si>
    <t>2.1.2.02.02.010</t>
  </si>
  <si>
    <t>Viáticos de los funcionarios en comisión</t>
  </si>
  <si>
    <t>2.1.3.07.02.031</t>
  </si>
  <si>
    <t>2.1.1.02.01.001.04</t>
  </si>
  <si>
    <t xml:space="preserve">Subsidio de Alimentación </t>
  </si>
  <si>
    <t>2.1.1.01.01.001.05</t>
  </si>
  <si>
    <t xml:space="preserve">Auxilio de Transporte </t>
  </si>
  <si>
    <t>2.1.1.01.01.002.04</t>
  </si>
  <si>
    <t xml:space="preserve">Bonificación por Servicios Prestados </t>
  </si>
  <si>
    <t>2.1.1.01.03.001.02</t>
  </si>
  <si>
    <t>Indemnización por vacaciones</t>
  </si>
  <si>
    <t>Aportes a la seguridad social en pensiones</t>
  </si>
  <si>
    <t>Aportes a la seguridad social en salud</t>
  </si>
  <si>
    <t>Aportes de cesantías</t>
  </si>
  <si>
    <t>Aportes a cajas de compensación familiar</t>
  </si>
  <si>
    <t>Aportes generales al sistema de riesgos laborale,</t>
  </si>
  <si>
    <t>Aportes al ICBF</t>
  </si>
  <si>
    <t>Aportes al SENA</t>
  </si>
  <si>
    <t>Aportes a la ESAP</t>
  </si>
  <si>
    <t>Aportes a escuelas industriales e institutos técnicos</t>
  </si>
  <si>
    <t>2.1.2.02.02.007</t>
  </si>
  <si>
    <t>Servicios financieros y servicios conexos, servicios inmobiliarios y servicios de leasing</t>
  </si>
  <si>
    <t xml:space="preserve">Servicios prestados a las empresas y servicios de producción </t>
  </si>
  <si>
    <t>Servicios prestados a las empresas y servicios de producción</t>
  </si>
  <si>
    <t>Prima semestral</t>
  </si>
  <si>
    <t>CREDITOS</t>
  </si>
  <si>
    <t>APROPIACION INICIAL</t>
  </si>
  <si>
    <t>REDUCCION</t>
  </si>
  <si>
    <t>ADICIÓN</t>
  </si>
  <si>
    <t>CONTRA CREDITOS</t>
  </si>
  <si>
    <t>CODIGO CPC</t>
  </si>
  <si>
    <t>TOTAL APROBACIÓN</t>
  </si>
  <si>
    <t>EJECUCIÓN MESES ANTERIORES</t>
  </si>
  <si>
    <t>EJECUCION MES</t>
  </si>
  <si>
    <t>%</t>
  </si>
  <si>
    <t>TOTAL COMPROMISOS</t>
  </si>
  <si>
    <t>OBLIGACIONES</t>
  </si>
  <si>
    <t>SALDO DISPONIBLE</t>
  </si>
  <si>
    <t>PAGOS REALIZADOS</t>
  </si>
  <si>
    <t>RESERVAS PRES V 2021</t>
  </si>
  <si>
    <t>CUENTAS POR PAGAR V 2021</t>
  </si>
  <si>
    <t>Programa de salud ocupacional</t>
  </si>
  <si>
    <t>Servicios de alojamiento servicios de suministro de comidas y bebidas servicios de transporte y servicios de distribución de electricidad gas y agua</t>
  </si>
  <si>
    <t>No aplica</t>
  </si>
  <si>
    <t>2.1.2.02.02.006.16</t>
  </si>
  <si>
    <t>Servicio de transporte por carretera de correspondencia y paquetes</t>
  </si>
  <si>
    <t>papel carbón , papel de autocopia y otros papeles para copiar o reportar, no recortados en tamaños a granel; esténciales para copiadoras y planchas de offset</t>
  </si>
  <si>
    <t>Gasolina para automotores</t>
  </si>
  <si>
    <t>2.1.2.02.01.003.11</t>
  </si>
  <si>
    <t>2.1.2.02.01.003.20</t>
  </si>
  <si>
    <t>Ropa de cama, mesa, tocador o cocina (toallas de cocina)</t>
  </si>
  <si>
    <t>café tostado, incluso molido, descafeinado (café)</t>
  </si>
  <si>
    <t>Detergentes y preparados para lavar</t>
  </si>
  <si>
    <t>2.1.2.02.01.002.20</t>
  </si>
  <si>
    <t>2.1.2.02.01.002.13</t>
  </si>
  <si>
    <t>2.1.2.02.01.002.22</t>
  </si>
  <si>
    <t>Panela</t>
  </si>
  <si>
    <t>2.1.2.02.01.002.50</t>
  </si>
  <si>
    <t>2.1.2.02.01.002.10</t>
  </si>
  <si>
    <t>Sacos y bolsas de plastico</t>
  </si>
  <si>
    <t>Escobas, cepillos, y brochas, partes de maquinas, aparatos o vehiculos  (Papel H)</t>
  </si>
  <si>
    <t xml:space="preserve">Servicios de mantenimiento y reparación </t>
  </si>
  <si>
    <t>2.1.2.02.01.002.02</t>
  </si>
  <si>
    <t>2.1.2.02.02.008.20</t>
  </si>
  <si>
    <t>2.1.2.02.01.003.28</t>
  </si>
  <si>
    <t>2.1.2.02.02.008.30</t>
  </si>
  <si>
    <t>2.1.2.02.02.008.10</t>
  </si>
  <si>
    <t>2.1.2.02.02.008.21</t>
  </si>
  <si>
    <t xml:space="preserve">Servicio de corte de cesped </t>
  </si>
  <si>
    <t>Servicios de energia electrica</t>
  </si>
  <si>
    <t>2.1.2.02.02.006.00</t>
  </si>
  <si>
    <t>2.1.2.02.02.006.10</t>
  </si>
  <si>
    <t>Servicio de alcantarillado y tratamiento de aguas residuales</t>
  </si>
  <si>
    <t>Servicio de telecomunicaciones</t>
  </si>
  <si>
    <t>EJECUCIÓN PRESUPUESTAL DE EGRESOS</t>
  </si>
  <si>
    <t>Carpetas desacificada</t>
  </si>
  <si>
    <t>2.1.2.02.01.003.01</t>
  </si>
  <si>
    <t>Guardas de seguridad</t>
  </si>
  <si>
    <t>2.1.2.02.01.004.50</t>
  </si>
  <si>
    <t>Mantenimiento y reparacion de electrobomba CDG</t>
  </si>
  <si>
    <t>2.1.2.02.02.008.56</t>
  </si>
  <si>
    <t>Servicio de mantenimiento y reparación de motocicleta</t>
  </si>
  <si>
    <t>Estampados grabados, enmarcados</t>
  </si>
  <si>
    <t>Servicio de limpieza general</t>
  </si>
  <si>
    <t>esferos y resaltadores</t>
  </si>
  <si>
    <t>sobres de manila</t>
  </si>
  <si>
    <t>2.1.2.02.01.003.92</t>
  </si>
  <si>
    <t>Utiles removibles de almacenamiento (Disco duro de almacenamiento)</t>
  </si>
  <si>
    <t>Calculadora no electrica</t>
  </si>
  <si>
    <t>2.1.2.02.01.002.07</t>
  </si>
  <si>
    <t>Te</t>
  </si>
  <si>
    <t>Ganchos click</t>
  </si>
  <si>
    <t>Saca ganchos</t>
  </si>
  <si>
    <t>ganchos legajadores</t>
  </si>
  <si>
    <t>papel book</t>
  </si>
  <si>
    <t>Pegante</t>
  </si>
  <si>
    <t>servicio de mantenimiento de vehiculos automoviles CDG</t>
  </si>
  <si>
    <t>2.1.2.02.02.008.02</t>
  </si>
  <si>
    <t>2.1.2.02.01.004.02</t>
  </si>
  <si>
    <t>2.1.2.02.01.004.11</t>
  </si>
  <si>
    <t>2.1.2.02.01.004.01</t>
  </si>
  <si>
    <t>2.1.2.02.01.004.05</t>
  </si>
  <si>
    <t>2.1.2.02.01.004.72</t>
  </si>
  <si>
    <t>FEBRERO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</si>
</sst>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00"/>
    <numFmt numFmtId="165" formatCode="_-* #,##0_-;\-* #,##0_-;_-* &quot;-&quot;??_-;_-@_-"/>
    <numFmt numFmtId="166" formatCode="_ * #,##0.00_ ;_ * \-#,##0.00_ ;_ * &quot;-&quot;??_ ;_ @_ "/>
    <numFmt numFmtId="167" formatCode="_-* #,##0.00\ _€_-;\-* #,##0.00\ _€_-;_-* &quot;-&quot;??\ _€_-;_-@_-"/>
  </numFmts>
  <fonts count="20" x14ac:knownFonts="1">
    <font>
      <sz val="11"/>
      <color theme="1"/>
      <name val="Calibri"/>
      <family val="2"/>
      <scheme val="minor"/>
    </font>
    <font>
      <sz val="11"/>
      <color theme="1"/>
      <name val="Calibri"/>
      <family val="2"/>
      <scheme val="minor"/>
    </font>
    <font>
      <b/>
      <sz val="9"/>
      <color theme="0"/>
      <name val="Arial Narrow"/>
      <family val="2"/>
    </font>
    <font>
      <sz val="12"/>
      <color theme="1"/>
      <name val="Calibri"/>
      <family val="2"/>
      <scheme val="minor"/>
    </font>
    <font>
      <b/>
      <sz val="9"/>
      <name val="Arial Narrow"/>
      <family val="2"/>
    </font>
    <font>
      <sz val="10"/>
      <name val="Arial Narrow"/>
      <family val="2"/>
    </font>
    <font>
      <b/>
      <sz val="9"/>
      <color indexed="81"/>
      <name val="Tahoma"/>
      <family val="2"/>
    </font>
    <font>
      <sz val="9"/>
      <color indexed="81"/>
      <name val="Tahoma"/>
      <family val="2"/>
    </font>
    <font>
      <sz val="10"/>
      <name val="Arial"/>
      <family val="2"/>
    </font>
    <font>
      <sz val="10"/>
      <name val="Arial"/>
      <family val="2"/>
      <charset val="1"/>
    </font>
    <font>
      <sz val="10"/>
      <color theme="1"/>
      <name val="Arial Narrow"/>
      <family val="2"/>
    </font>
    <font>
      <b/>
      <sz val="11"/>
      <color rgb="FF6F6F6E"/>
      <name val="Calibri"/>
      <family val="2"/>
      <scheme val="minor"/>
    </font>
    <font>
      <b/>
      <sz val="11"/>
      <color theme="1"/>
      <name val="Arial Narrow"/>
      <family val="2"/>
    </font>
    <font>
      <sz val="11"/>
      <color theme="1"/>
      <name val="Arial"/>
      <family val="2"/>
    </font>
    <font>
      <b/>
      <sz val="10"/>
      <color indexed="8"/>
      <name val="Arial Narrow"/>
      <family val="2"/>
    </font>
    <font>
      <sz val="11"/>
      <color theme="1"/>
      <name val="Arial Narrow"/>
      <family val="2"/>
    </font>
    <font>
      <b/>
      <sz val="11"/>
      <color theme="0"/>
      <name val="Arial Narrow"/>
      <family val="2"/>
    </font>
    <font>
      <sz val="11"/>
      <name val="Arial Narrow"/>
      <family val="2"/>
    </font>
    <font>
      <b/>
      <sz val="11"/>
      <name val="Arial Narrow"/>
      <family val="2"/>
    </font>
    <font>
      <b/>
      <sz val="10"/>
      <name val="Arial Narrow"/>
      <family val="2"/>
    </font>
  </fonts>
  <fills count="6">
    <fill>
      <patternFill patternType="none"/>
    </fill>
    <fill>
      <patternFill patternType="gray125"/>
    </fill>
    <fill>
      <patternFill patternType="solid">
        <fgColor indexed="22"/>
        <bgColor indexed="64"/>
      </patternFill>
    </fill>
    <fill>
      <patternFill patternType="solid">
        <fgColor theme="3" tint="-0.249977111117893"/>
        <bgColor indexed="64"/>
      </patternFill>
    </fill>
    <fill>
      <patternFill patternType="solid">
        <fgColor theme="0"/>
        <bgColor indexed="64"/>
      </patternFill>
    </fill>
    <fill>
      <patternFill patternType="solid">
        <fgColor rgb="FFECECEC"/>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22">
    <xf numFmtId="0" fontId="0" fillId="0" borderId="0"/>
    <xf numFmtId="43" fontId="1" fillId="0" borderId="0" applyFont="0" applyFill="0" applyBorder="0" applyAlignment="0" applyProtection="0"/>
    <xf numFmtId="0" fontId="3" fillId="0" borderId="0"/>
    <xf numFmtId="0" fontId="1" fillId="0" borderId="0"/>
    <xf numFmtId="1" fontId="5" fillId="4" borderId="0" applyFill="0">
      <alignment horizontal="center" vertical="center"/>
    </xf>
    <xf numFmtId="0" fontId="1" fillId="0" borderId="0"/>
    <xf numFmtId="0" fontId="8" fillId="0" borderId="0"/>
    <xf numFmtId="164" fontId="5" fillId="0" borderId="0" applyFill="0">
      <alignment horizontal="center" vertical="center" wrapText="1"/>
    </xf>
    <xf numFmtId="0" fontId="9" fillId="0" borderId="0"/>
    <xf numFmtId="41" fontId="1" fillId="0" borderId="0" applyFont="0" applyFill="0" applyBorder="0" applyAlignment="0" applyProtection="0"/>
    <xf numFmtId="0" fontId="11" fillId="5" borderId="3">
      <alignment horizontal="center" vertical="center" wrapText="1"/>
    </xf>
    <xf numFmtId="0" fontId="8" fillId="0" borderId="0"/>
    <xf numFmtId="0" fontId="8" fillId="0" borderId="0"/>
    <xf numFmtId="41" fontId="1" fillId="0" borderId="0" applyFont="0" applyFill="0" applyBorder="0" applyAlignment="0" applyProtection="0"/>
    <xf numFmtId="41" fontId="13" fillId="0" borderId="0" applyFont="0" applyFill="0" applyBorder="0" applyAlignment="0" applyProtection="0"/>
    <xf numFmtId="0" fontId="8" fillId="0" borderId="0"/>
    <xf numFmtId="41" fontId="8" fillId="0" borderId="0" applyFont="0" applyFill="0" applyBorder="0" applyAlignment="0" applyProtection="0"/>
    <xf numFmtId="43" fontId="8" fillId="0" borderId="0" applyFont="0" applyFill="0" applyBorder="0" applyAlignment="0" applyProtection="0"/>
    <xf numFmtId="166" fontId="8" fillId="0" borderId="0" applyFont="0" applyFill="0" applyBorder="0" applyAlignment="0" applyProtection="0"/>
    <xf numFmtId="167" fontId="8" fillId="0" borderId="0" applyFont="0" applyFill="0" applyBorder="0" applyAlignment="0" applyProtection="0"/>
    <xf numFmtId="43" fontId="13" fillId="0" borderId="0" applyFont="0" applyFill="0" applyBorder="0" applyAlignment="0" applyProtection="0"/>
    <xf numFmtId="9" fontId="1" fillId="0" borderId="0" applyFont="0" applyFill="0" applyBorder="0" applyAlignment="0" applyProtection="0"/>
  </cellStyleXfs>
  <cellXfs count="116">
    <xf numFmtId="0" fontId="0" fillId="0" borderId="0" xfId="0"/>
    <xf numFmtId="165" fontId="2" fillId="3" borderId="2" xfId="0" applyNumberFormat="1" applyFont="1" applyFill="1" applyBorder="1" applyAlignment="1">
      <alignment horizontal="right"/>
    </xf>
    <xf numFmtId="0" fontId="14" fillId="2" borderId="1" xfId="0"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0" fontId="15" fillId="0" borderId="0" xfId="0" applyFont="1"/>
    <xf numFmtId="0" fontId="10" fillId="0" borderId="0" xfId="0" applyFont="1"/>
    <xf numFmtId="49" fontId="17" fillId="0" borderId="2" xfId="0" applyNumberFormat="1" applyFont="1" applyFill="1" applyBorder="1" applyAlignment="1">
      <alignment vertical="center" wrapText="1"/>
    </xf>
    <xf numFmtId="49" fontId="18" fillId="0" borderId="2" xfId="1" applyNumberFormat="1" applyFont="1" applyFill="1" applyBorder="1" applyAlignment="1">
      <alignment horizontal="center" vertical="center"/>
    </xf>
    <xf numFmtId="43" fontId="17" fillId="0" borderId="2" xfId="0" applyNumberFormat="1" applyFont="1" applyFill="1" applyBorder="1" applyAlignment="1">
      <alignment horizontal="center" vertical="center"/>
    </xf>
    <xf numFmtId="0" fontId="15" fillId="0" borderId="2" xfId="0" applyFont="1" applyFill="1" applyBorder="1"/>
    <xf numFmtId="43" fontId="15" fillId="0" borderId="2" xfId="0" applyNumberFormat="1" applyFont="1" applyFill="1" applyBorder="1"/>
    <xf numFmtId="43" fontId="15" fillId="0" borderId="2" xfId="1" applyFont="1" applyFill="1" applyBorder="1"/>
    <xf numFmtId="9" fontId="15" fillId="0" borderId="2" xfId="21" applyNumberFormat="1" applyFont="1" applyFill="1" applyBorder="1"/>
    <xf numFmtId="0" fontId="15" fillId="0" borderId="0" xfId="0" applyFont="1" applyFill="1"/>
    <xf numFmtId="0" fontId="15" fillId="0" borderId="2" xfId="0" applyFont="1" applyFill="1" applyBorder="1" applyAlignment="1">
      <alignment horizontal="left"/>
    </xf>
    <xf numFmtId="0" fontId="17" fillId="0" borderId="2" xfId="0" applyFont="1" applyFill="1" applyBorder="1" applyAlignment="1">
      <alignment horizontal="left" vertical="center" wrapText="1"/>
    </xf>
    <xf numFmtId="49" fontId="17" fillId="0" borderId="2" xfId="0" applyNumberFormat="1" applyFont="1" applyFill="1" applyBorder="1" applyAlignment="1">
      <alignment horizontal="left" vertical="center" wrapText="1"/>
    </xf>
    <xf numFmtId="0" fontId="18" fillId="0" borderId="2" xfId="0" applyFont="1" applyFill="1" applyBorder="1" applyAlignment="1">
      <alignment horizontal="center" vertical="center"/>
    </xf>
    <xf numFmtId="49" fontId="18" fillId="0" borderId="2" xfId="0" applyNumberFormat="1" applyFont="1" applyFill="1" applyBorder="1" applyAlignment="1">
      <alignment horizontal="center" vertical="center"/>
    </xf>
    <xf numFmtId="0" fontId="17" fillId="0" borderId="2" xfId="0" applyFont="1" applyFill="1" applyBorder="1"/>
    <xf numFmtId="0" fontId="18" fillId="0" borderId="2" xfId="8" applyFont="1" applyFill="1" applyBorder="1" applyAlignment="1">
      <alignment horizontal="center" vertical="center"/>
    </xf>
    <xf numFmtId="43" fontId="17" fillId="0" borderId="2" xfId="9" applyNumberFormat="1" applyFont="1" applyFill="1" applyBorder="1" applyAlignment="1">
      <alignment horizontal="center" vertical="center"/>
    </xf>
    <xf numFmtId="43" fontId="17" fillId="0" borderId="2" xfId="1" applyNumberFormat="1" applyFont="1" applyFill="1" applyBorder="1" applyAlignment="1">
      <alignment horizontal="center" vertical="center"/>
    </xf>
    <xf numFmtId="49" fontId="18" fillId="0" borderId="2" xfId="0" applyNumberFormat="1" applyFont="1" applyFill="1" applyBorder="1" applyAlignment="1">
      <alignment vertical="center" wrapText="1"/>
    </xf>
    <xf numFmtId="0" fontId="18" fillId="0" borderId="2" xfId="0" applyFont="1" applyBorder="1"/>
    <xf numFmtId="43" fontId="18" fillId="0" borderId="2" xfId="0" applyNumberFormat="1" applyFont="1" applyBorder="1"/>
    <xf numFmtId="0" fontId="18" fillId="0" borderId="2" xfId="0" applyFont="1" applyBorder="1" applyAlignment="1">
      <alignment horizontal="left"/>
    </xf>
    <xf numFmtId="43" fontId="18" fillId="0" borderId="2" xfId="1" applyFont="1" applyBorder="1"/>
    <xf numFmtId="9" fontId="18" fillId="0" borderId="2" xfId="21" applyNumberFormat="1" applyFont="1" applyBorder="1"/>
    <xf numFmtId="43" fontId="18" fillId="0" borderId="2" xfId="0" applyNumberFormat="1" applyFont="1" applyFill="1" applyBorder="1"/>
    <xf numFmtId="0" fontId="18" fillId="0" borderId="0" xfId="0" applyFont="1"/>
    <xf numFmtId="1" fontId="17" fillId="0" borderId="2" xfId="4" applyFont="1" applyFill="1" applyBorder="1" applyAlignment="1">
      <alignment horizontal="justify" vertical="justify" wrapText="1"/>
    </xf>
    <xf numFmtId="0" fontId="17" fillId="0" borderId="2" xfId="0" applyFont="1" applyBorder="1"/>
    <xf numFmtId="43" fontId="17" fillId="0" borderId="2" xfId="0" applyNumberFormat="1" applyFont="1" applyBorder="1"/>
    <xf numFmtId="0" fontId="17" fillId="0" borderId="2" xfId="0" applyFont="1" applyBorder="1" applyAlignment="1">
      <alignment horizontal="left"/>
    </xf>
    <xf numFmtId="43" fontId="17" fillId="0" borderId="2" xfId="1" applyFont="1" applyBorder="1"/>
    <xf numFmtId="43" fontId="17" fillId="0" borderId="2" xfId="1" applyFont="1" applyFill="1" applyBorder="1"/>
    <xf numFmtId="9" fontId="17" fillId="0" borderId="2" xfId="21" applyNumberFormat="1" applyFont="1" applyBorder="1"/>
    <xf numFmtId="43" fontId="17" fillId="0" borderId="2" xfId="0" applyNumberFormat="1" applyFont="1" applyFill="1" applyBorder="1"/>
    <xf numFmtId="0" fontId="17" fillId="0" borderId="0" xfId="0" applyFont="1"/>
    <xf numFmtId="49" fontId="17" fillId="0" borderId="2" xfId="0" applyNumberFormat="1" applyFont="1" applyFill="1" applyBorder="1" applyAlignment="1">
      <alignment horizontal="center" vertical="center"/>
    </xf>
    <xf numFmtId="1" fontId="18" fillId="0" borderId="2" xfId="4" applyFont="1" applyFill="1" applyBorder="1" applyAlignment="1">
      <alignment horizontal="justify" vertical="justify" wrapText="1"/>
    </xf>
    <xf numFmtId="43" fontId="18" fillId="0" borderId="2" xfId="1" applyFont="1" applyFill="1" applyBorder="1"/>
    <xf numFmtId="0" fontId="18" fillId="0" borderId="2" xfId="0" applyFont="1" applyFill="1" applyBorder="1"/>
    <xf numFmtId="1" fontId="18" fillId="0" borderId="2" xfId="4" applyFont="1" applyFill="1" applyBorder="1" applyAlignment="1">
      <alignment horizontal="left" vertical="center" wrapText="1"/>
    </xf>
    <xf numFmtId="0" fontId="18" fillId="0" borderId="2" xfId="3" applyFont="1" applyFill="1" applyBorder="1" applyAlignment="1">
      <alignment horizontal="left" vertical="center" wrapText="1"/>
    </xf>
    <xf numFmtId="0" fontId="17" fillId="0" borderId="2" xfId="3" applyFont="1" applyFill="1" applyBorder="1" applyAlignment="1">
      <alignment horizontal="left" vertical="center" wrapText="1"/>
    </xf>
    <xf numFmtId="1" fontId="17" fillId="0" borderId="2" xfId="4" applyFont="1" applyFill="1" applyBorder="1" applyAlignment="1">
      <alignment horizontal="left" vertical="center" wrapText="1"/>
    </xf>
    <xf numFmtId="0" fontId="17" fillId="0" borderId="2" xfId="0" applyFont="1" applyFill="1" applyBorder="1" applyAlignment="1">
      <alignment horizontal="left"/>
    </xf>
    <xf numFmtId="43" fontId="18" fillId="0" borderId="2" xfId="1" applyNumberFormat="1" applyFont="1" applyFill="1" applyBorder="1" applyAlignment="1">
      <alignment horizontal="center" vertical="center"/>
    </xf>
    <xf numFmtId="0" fontId="18" fillId="0" borderId="2" xfId="8" applyFont="1" applyFill="1" applyBorder="1" applyAlignment="1">
      <alignment horizontal="center" vertical="center" wrapText="1"/>
    </xf>
    <xf numFmtId="0" fontId="12" fillId="0" borderId="0" xfId="0" applyFont="1"/>
    <xf numFmtId="165" fontId="12" fillId="0" borderId="0" xfId="0" applyNumberFormat="1" applyFont="1"/>
    <xf numFmtId="165" fontId="12" fillId="0" borderId="0" xfId="1" applyNumberFormat="1" applyFont="1"/>
    <xf numFmtId="43" fontId="12" fillId="0" borderId="0" xfId="0" applyNumberFormat="1" applyFont="1"/>
    <xf numFmtId="9" fontId="12" fillId="0" borderId="0" xfId="21" applyFont="1"/>
    <xf numFmtId="10" fontId="12" fillId="0" borderId="0" xfId="0" applyNumberFormat="1" applyFont="1"/>
    <xf numFmtId="43" fontId="15" fillId="0" borderId="6" xfId="0" applyNumberFormat="1" applyFont="1" applyFill="1" applyBorder="1"/>
    <xf numFmtId="43" fontId="18" fillId="0" borderId="6" xfId="0" applyNumberFormat="1" applyFont="1" applyFill="1" applyBorder="1"/>
    <xf numFmtId="43" fontId="17" fillId="0" borderId="6" xfId="0" applyNumberFormat="1" applyFont="1" applyFill="1" applyBorder="1"/>
    <xf numFmtId="0" fontId="16" fillId="3" borderId="1" xfId="0" applyFont="1" applyFill="1" applyBorder="1"/>
    <xf numFmtId="164" fontId="16" fillId="3" borderId="1" xfId="2" applyNumberFormat="1" applyFont="1" applyFill="1" applyBorder="1" applyAlignment="1">
      <alignment horizontal="left" vertical="center"/>
    </xf>
    <xf numFmtId="49" fontId="16" fillId="3" borderId="1" xfId="0" applyNumberFormat="1" applyFont="1" applyFill="1" applyBorder="1" applyAlignment="1">
      <alignment horizontal="center" vertical="center" wrapText="1"/>
    </xf>
    <xf numFmtId="165" fontId="16" fillId="3" borderId="1" xfId="0" applyNumberFormat="1" applyFont="1" applyFill="1" applyBorder="1" applyAlignment="1">
      <alignment horizontal="right"/>
    </xf>
    <xf numFmtId="165" fontId="2" fillId="3" borderId="1" xfId="0" applyNumberFormat="1" applyFont="1" applyFill="1" applyBorder="1" applyAlignment="1">
      <alignment horizontal="right"/>
    </xf>
    <xf numFmtId="0" fontId="17" fillId="0" borderId="7" xfId="0" applyFont="1" applyFill="1" applyBorder="1" applyAlignment="1">
      <alignment vertical="center"/>
    </xf>
    <xf numFmtId="49" fontId="17" fillId="0" borderId="8" xfId="0" applyNumberFormat="1" applyFont="1" applyFill="1" applyBorder="1" applyAlignment="1">
      <alignment vertical="center" wrapText="1"/>
    </xf>
    <xf numFmtId="49" fontId="18" fillId="0" borderId="8" xfId="1" applyNumberFormat="1" applyFont="1" applyFill="1" applyBorder="1" applyAlignment="1">
      <alignment horizontal="center" vertical="center"/>
    </xf>
    <xf numFmtId="43" fontId="17" fillId="0" borderId="8" xfId="0" applyNumberFormat="1" applyFont="1" applyFill="1" applyBorder="1" applyAlignment="1">
      <alignment horizontal="center" vertical="center"/>
    </xf>
    <xf numFmtId="0" fontId="15" fillId="0" borderId="8" xfId="0" applyFont="1" applyFill="1" applyBorder="1"/>
    <xf numFmtId="43" fontId="15" fillId="0" borderId="8" xfId="0" applyNumberFormat="1" applyFont="1" applyFill="1" applyBorder="1"/>
    <xf numFmtId="43" fontId="15" fillId="0" borderId="8" xfId="1" applyFont="1" applyFill="1" applyBorder="1"/>
    <xf numFmtId="9" fontId="15" fillId="0" borderId="8" xfId="21" applyNumberFormat="1" applyFont="1" applyFill="1" applyBorder="1"/>
    <xf numFmtId="10" fontId="15" fillId="0" borderId="9" xfId="0" applyNumberFormat="1" applyFont="1" applyFill="1" applyBorder="1"/>
    <xf numFmtId="0" fontId="17" fillId="0" borderId="4" xfId="0" applyFont="1" applyFill="1" applyBorder="1" applyAlignment="1">
      <alignment vertical="center"/>
    </xf>
    <xf numFmtId="10" fontId="15" fillId="0" borderId="5" xfId="0" applyNumberFormat="1" applyFont="1" applyFill="1" applyBorder="1"/>
    <xf numFmtId="0" fontId="17" fillId="0" borderId="4" xfId="0" applyFont="1" applyFill="1" applyBorder="1"/>
    <xf numFmtId="49" fontId="18" fillId="0" borderId="4" xfId="0" applyNumberFormat="1" applyFont="1" applyFill="1" applyBorder="1" applyAlignment="1">
      <alignment horizontal="left" vertical="center"/>
    </xf>
    <xf numFmtId="10" fontId="18" fillId="0" borderId="5" xfId="0" applyNumberFormat="1" applyFont="1" applyFill="1" applyBorder="1"/>
    <xf numFmtId="0" fontId="17" fillId="0" borderId="4" xfId="0" applyFont="1" applyFill="1" applyBorder="1" applyAlignment="1">
      <alignment horizontal="left" vertical="center"/>
    </xf>
    <xf numFmtId="10" fontId="17" fillId="0" borderId="5" xfId="0" applyNumberFormat="1" applyFont="1" applyFill="1" applyBorder="1"/>
    <xf numFmtId="49" fontId="17" fillId="0" borderId="4" xfId="0" applyNumberFormat="1" applyFont="1" applyFill="1" applyBorder="1" applyAlignment="1">
      <alignment horizontal="left" vertical="center"/>
    </xf>
    <xf numFmtId="0" fontId="18" fillId="0" borderId="4" xfId="0" applyFont="1" applyFill="1" applyBorder="1" applyAlignment="1">
      <alignment horizontal="left" vertical="center"/>
    </xf>
    <xf numFmtId="0" fontId="18" fillId="0" borderId="4" xfId="0" applyFont="1" applyFill="1" applyBorder="1"/>
    <xf numFmtId="0" fontId="18" fillId="0" borderId="4" xfId="0" applyFont="1" applyFill="1" applyBorder="1" applyAlignment="1">
      <alignment vertical="center"/>
    </xf>
    <xf numFmtId="0" fontId="17" fillId="0" borderId="4" xfId="8" applyFont="1" applyFill="1" applyBorder="1" applyAlignment="1">
      <alignment vertical="center"/>
    </xf>
    <xf numFmtId="49" fontId="18" fillId="0" borderId="11" xfId="0" applyNumberFormat="1" applyFont="1" applyFill="1" applyBorder="1" applyAlignment="1">
      <alignment horizontal="center" vertical="center"/>
    </xf>
    <xf numFmtId="43" fontId="18" fillId="0" borderId="2" xfId="0" applyNumberFormat="1" applyFont="1" applyFill="1" applyBorder="1" applyAlignment="1">
      <alignment horizontal="center" vertical="center"/>
    </xf>
    <xf numFmtId="0" fontId="18" fillId="0" borderId="4" xfId="0" applyFont="1" applyFill="1" applyBorder="1" applyAlignment="1"/>
    <xf numFmtId="0" fontId="18" fillId="0" borderId="2" xfId="8" applyFont="1" applyFill="1" applyBorder="1" applyAlignment="1">
      <alignment horizontal="left" vertical="center" wrapText="1"/>
    </xf>
    <xf numFmtId="43" fontId="18" fillId="0" borderId="2" xfId="9" applyNumberFormat="1" applyFont="1" applyFill="1" applyBorder="1" applyAlignment="1">
      <alignment horizontal="center" vertical="center"/>
    </xf>
    <xf numFmtId="0" fontId="18" fillId="0" borderId="2" xfId="0" applyFont="1" applyFill="1" applyBorder="1" applyAlignment="1">
      <alignment horizontal="left"/>
    </xf>
    <xf numFmtId="9" fontId="18" fillId="0" borderId="2" xfId="21" applyNumberFormat="1" applyFont="1" applyFill="1" applyBorder="1"/>
    <xf numFmtId="0" fontId="18" fillId="0" borderId="0" xfId="0" applyFont="1" applyFill="1"/>
    <xf numFmtId="0" fontId="18" fillId="0" borderId="4" xfId="8" applyFont="1" applyFill="1" applyBorder="1" applyAlignment="1">
      <alignment vertical="center"/>
    </xf>
    <xf numFmtId="49" fontId="18" fillId="0" borderId="10" xfId="0" applyNumberFormat="1" applyFont="1" applyFill="1" applyBorder="1" applyAlignment="1">
      <alignment horizontal="left" vertical="center"/>
    </xf>
    <xf numFmtId="49" fontId="18" fillId="0" borderId="11" xfId="0" applyNumberFormat="1" applyFont="1" applyFill="1" applyBorder="1" applyAlignment="1">
      <alignment vertical="center" wrapText="1"/>
    </xf>
    <xf numFmtId="43" fontId="18" fillId="0" borderId="11" xfId="0" applyNumberFormat="1" applyFont="1" applyFill="1" applyBorder="1" applyAlignment="1">
      <alignment horizontal="center" vertical="center"/>
    </xf>
    <xf numFmtId="0" fontId="18" fillId="0" borderId="11" xfId="0" applyFont="1" applyFill="1" applyBorder="1"/>
    <xf numFmtId="43" fontId="18" fillId="0" borderId="11" xfId="0" applyNumberFormat="1" applyFont="1" applyFill="1" applyBorder="1"/>
    <xf numFmtId="43" fontId="18" fillId="0" borderId="11" xfId="1" applyFont="1" applyFill="1" applyBorder="1"/>
    <xf numFmtId="9" fontId="18" fillId="0" borderId="11" xfId="21" applyNumberFormat="1" applyFont="1" applyFill="1" applyBorder="1"/>
    <xf numFmtId="10" fontId="18" fillId="0" borderId="12" xfId="0" applyNumberFormat="1" applyFont="1" applyFill="1" applyBorder="1"/>
    <xf numFmtId="0" fontId="18" fillId="0" borderId="1" xfId="8" applyFont="1" applyFill="1" applyBorder="1" applyAlignment="1">
      <alignment horizontal="center" vertical="center" wrapText="1"/>
    </xf>
    <xf numFmtId="43" fontId="18" fillId="0" borderId="1" xfId="9" applyNumberFormat="1" applyFont="1" applyFill="1" applyBorder="1" applyAlignment="1">
      <alignment horizontal="center" vertical="center"/>
    </xf>
    <xf numFmtId="0" fontId="18" fillId="0" borderId="1" xfId="0" applyFont="1" applyFill="1" applyBorder="1"/>
    <xf numFmtId="43" fontId="18" fillId="0" borderId="1" xfId="0" applyNumberFormat="1" applyFont="1" applyFill="1" applyBorder="1"/>
    <xf numFmtId="10" fontId="18" fillId="0" borderId="13" xfId="0" applyNumberFormat="1" applyFont="1" applyFill="1" applyBorder="1"/>
    <xf numFmtId="0" fontId="17" fillId="0" borderId="1" xfId="8" applyFont="1" applyFill="1" applyBorder="1" applyAlignment="1">
      <alignment horizontal="left" vertical="center" wrapText="1"/>
    </xf>
    <xf numFmtId="0" fontId="17" fillId="0" borderId="1" xfId="0" applyFont="1" applyFill="1" applyBorder="1" applyAlignment="1">
      <alignment horizontal="left"/>
    </xf>
    <xf numFmtId="43" fontId="17" fillId="0" borderId="1" xfId="1" applyFont="1" applyFill="1" applyBorder="1"/>
    <xf numFmtId="165" fontId="19" fillId="2" borderId="1" xfId="0" applyNumberFormat="1" applyFont="1" applyFill="1" applyBorder="1" applyAlignment="1">
      <alignment horizontal="center" vertical="center" wrapText="1"/>
    </xf>
    <xf numFmtId="165" fontId="4" fillId="3" borderId="1" xfId="0" applyNumberFormat="1" applyFont="1" applyFill="1" applyBorder="1" applyAlignment="1">
      <alignment horizontal="right"/>
    </xf>
    <xf numFmtId="43" fontId="17" fillId="0" borderId="8" xfId="1" applyFont="1" applyFill="1" applyBorder="1"/>
    <xf numFmtId="43" fontId="18" fillId="0" borderId="0" xfId="0" applyNumberFormat="1" applyFont="1"/>
    <xf numFmtId="0" fontId="12" fillId="0" borderId="0" xfId="0" applyFont="1" applyAlignment="1">
      <alignment horizontal="center"/>
    </xf>
  </cellXfs>
  <cellStyles count="22">
    <cellStyle name="KPT04" xfId="10" xr:uid="{00000000-0005-0000-0000-000000000000}"/>
    <cellStyle name="Millares" xfId="1" builtinId="3"/>
    <cellStyle name="Millares [0] 2" xfId="14" xr:uid="{CB98E5A7-A115-424E-B7FA-2074EFDD7950}"/>
    <cellStyle name="Millares [0] 2 2" xfId="16" xr:uid="{4DBB321C-EC3E-49C6-BC44-6AE0325A3280}"/>
    <cellStyle name="Millares [0] 3" xfId="9" xr:uid="{00000000-0005-0000-0000-000003000000}"/>
    <cellStyle name="Millares [0] 7" xfId="13" xr:uid="{00000000-0005-0000-0000-000004000000}"/>
    <cellStyle name="Millares 2" xfId="19" xr:uid="{B20684DA-E861-4611-8246-76E0E963509F}"/>
    <cellStyle name="Millares 3" xfId="18" xr:uid="{459A7EB6-A7B9-4474-A1EF-3E1569FB7195}"/>
    <cellStyle name="Millares 4" xfId="17" xr:uid="{107E9F50-13F1-44C1-B317-F177B3B57A5B}"/>
    <cellStyle name="Millares 5" xfId="20" xr:uid="{03F28FC9-7F0D-4794-B6E0-8706EB0F48C2}"/>
    <cellStyle name="Nivel 1,2.3,5,6,9" xfId="7" xr:uid="{00000000-0005-0000-0000-000005000000}"/>
    <cellStyle name="Nivel 7" xfId="4" xr:uid="{00000000-0005-0000-0000-000006000000}"/>
    <cellStyle name="Normal" xfId="0" builtinId="0"/>
    <cellStyle name="Normal 11" xfId="5" xr:uid="{00000000-0005-0000-0000-000008000000}"/>
    <cellStyle name="Normal 2" xfId="2" xr:uid="{00000000-0005-0000-0000-000009000000}"/>
    <cellStyle name="Normal 2 2" xfId="3" xr:uid="{00000000-0005-0000-0000-00000A000000}"/>
    <cellStyle name="Normal 2 3" xfId="15" xr:uid="{6478D8F3-A932-4BE7-937F-332EBE43F49C}"/>
    <cellStyle name="Normal 3" xfId="11" xr:uid="{00000000-0005-0000-0000-00000B000000}"/>
    <cellStyle name="Normal 4" xfId="6" xr:uid="{00000000-0005-0000-0000-00000C000000}"/>
    <cellStyle name="Normal 5" xfId="8" xr:uid="{00000000-0005-0000-0000-00000D000000}"/>
    <cellStyle name="Normal 6 2" xfId="12" xr:uid="{00000000-0005-0000-0000-00000E000000}"/>
    <cellStyle name="Porcentaje" xfId="21" builtinId="5"/>
  </cellStyles>
  <dxfs count="0"/>
  <tableStyles count="0" defaultTableStyle="TableStyleMedium2" defaultPivotStyle="PivotStyleLight16"/>
  <colors>
    <mruColors>
      <color rgb="FFCC66FF"/>
      <color rgb="FFCC00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314325</xdr:colOff>
      <xdr:row>0</xdr:row>
      <xdr:rowOff>0</xdr:rowOff>
    </xdr:from>
    <xdr:ext cx="857249" cy="821531"/>
    <xdr:pic>
      <xdr:nvPicPr>
        <xdr:cNvPr id="2" name="Imagen 1">
          <a:extLst>
            <a:ext uri="{FF2B5EF4-FFF2-40B4-BE49-F238E27FC236}">
              <a16:creationId xmlns:a16="http://schemas.microsoft.com/office/drawing/2014/main" id="{3C764E73-BBA1-4958-961F-CAE394DF4A4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639" t="8654" r="12483" b="10771"/>
        <a:stretch/>
      </xdr:blipFill>
      <xdr:spPr bwMode="auto">
        <a:xfrm>
          <a:off x="314325" y="0"/>
          <a:ext cx="857249" cy="821531"/>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2536E-D1D0-48D0-B194-A63A53ED3221}">
  <sheetPr>
    <pageSetUpPr fitToPage="1"/>
  </sheetPr>
  <dimension ref="A2:T65"/>
  <sheetViews>
    <sheetView tabSelected="1" workbookViewId="0">
      <pane ySplit="6" topLeftCell="A19" activePane="bottomLeft" state="frozen"/>
      <selection activeCell="A4" sqref="A4"/>
      <selection pane="bottomLeft" activeCell="B32" sqref="B32"/>
    </sheetView>
  </sheetViews>
  <sheetFormatPr baseColWidth="10" defaultRowHeight="16.5" x14ac:dyDescent="0.3"/>
  <cols>
    <col min="1" max="1" width="21" style="4" customWidth="1"/>
    <col min="2" max="2" width="70.85546875" style="4" customWidth="1"/>
    <col min="3" max="3" width="4.28515625" style="4" bestFit="1" customWidth="1"/>
    <col min="4" max="4" width="15.42578125" style="4" customWidth="1"/>
    <col min="5" max="5" width="11" style="4" bestFit="1" customWidth="1"/>
    <col min="6" max="6" width="8.140625" style="4" bestFit="1" customWidth="1"/>
    <col min="7" max="7" width="9.5703125" style="4" bestFit="1" customWidth="1"/>
    <col min="8" max="8" width="9.140625" style="4" bestFit="1" customWidth="1"/>
    <col min="9" max="9" width="14.28515625" style="4" customWidth="1"/>
    <col min="10" max="10" width="10.140625" style="4" customWidth="1"/>
    <col min="11" max="11" width="13.42578125" style="4" bestFit="1" customWidth="1"/>
    <col min="12" max="12" width="14.28515625" style="39" customWidth="1"/>
    <col min="13" max="13" width="5.7109375" style="4" customWidth="1"/>
    <col min="14" max="14" width="14.42578125" style="4" customWidth="1"/>
    <col min="15" max="15" width="14.140625" style="4" bestFit="1" customWidth="1"/>
    <col min="16" max="16" width="16.85546875" style="4" bestFit="1" customWidth="1"/>
    <col min="17" max="17" width="11.42578125" style="4"/>
    <col min="18" max="18" width="14.42578125" style="4" bestFit="1" customWidth="1"/>
    <col min="19" max="16384" width="11.42578125" style="4"/>
  </cols>
  <sheetData>
    <row r="2" spans="1:20" x14ac:dyDescent="0.3">
      <c r="A2" s="115" t="s">
        <v>105</v>
      </c>
      <c r="B2" s="115"/>
      <c r="C2" s="115"/>
      <c r="D2" s="115"/>
      <c r="E2" s="115"/>
      <c r="F2" s="115"/>
      <c r="G2" s="115"/>
      <c r="H2" s="115"/>
      <c r="I2" s="115"/>
      <c r="J2" s="115"/>
      <c r="K2" s="115"/>
      <c r="L2" s="115"/>
      <c r="M2" s="115"/>
      <c r="N2" s="115"/>
      <c r="O2" s="115"/>
      <c r="P2" s="115"/>
      <c r="Q2" s="115"/>
      <c r="R2" s="115"/>
      <c r="S2" s="115"/>
      <c r="T2" s="115"/>
    </row>
    <row r="3" spans="1:20" x14ac:dyDescent="0.3">
      <c r="A3" s="115" t="s">
        <v>134</v>
      </c>
      <c r="B3" s="115"/>
      <c r="C3" s="115"/>
      <c r="D3" s="115"/>
      <c r="E3" s="115"/>
      <c r="F3" s="115"/>
      <c r="G3" s="115"/>
      <c r="H3" s="115"/>
      <c r="I3" s="115"/>
      <c r="J3" s="115"/>
      <c r="K3" s="115"/>
      <c r="L3" s="115"/>
      <c r="M3" s="115"/>
      <c r="N3" s="115"/>
      <c r="O3" s="115"/>
      <c r="P3" s="115"/>
      <c r="Q3" s="115"/>
      <c r="R3" s="115"/>
      <c r="S3" s="115"/>
      <c r="T3" s="115"/>
    </row>
    <row r="5" spans="1:20" s="5" customFormat="1" ht="38.25" x14ac:dyDescent="0.2">
      <c r="A5" s="2" t="s">
        <v>0</v>
      </c>
      <c r="B5" s="2" t="s">
        <v>1</v>
      </c>
      <c r="C5" s="2" t="s">
        <v>2</v>
      </c>
      <c r="D5" s="3" t="s">
        <v>57</v>
      </c>
      <c r="E5" s="3" t="s">
        <v>58</v>
      </c>
      <c r="F5" s="3" t="s">
        <v>59</v>
      </c>
      <c r="G5" s="3" t="s">
        <v>56</v>
      </c>
      <c r="H5" s="3" t="s">
        <v>60</v>
      </c>
      <c r="I5" s="3" t="s">
        <v>62</v>
      </c>
      <c r="J5" s="3" t="s">
        <v>61</v>
      </c>
      <c r="K5" s="3" t="s">
        <v>63</v>
      </c>
      <c r="L5" s="111" t="s">
        <v>64</v>
      </c>
      <c r="M5" s="3" t="s">
        <v>65</v>
      </c>
      <c r="N5" s="3" t="s">
        <v>66</v>
      </c>
      <c r="O5" s="3" t="s">
        <v>67</v>
      </c>
      <c r="P5" s="3" t="s">
        <v>68</v>
      </c>
      <c r="Q5" s="3" t="s">
        <v>65</v>
      </c>
      <c r="R5" s="3" t="s">
        <v>69</v>
      </c>
      <c r="S5" s="3" t="s">
        <v>71</v>
      </c>
      <c r="T5" s="3" t="s">
        <v>70</v>
      </c>
    </row>
    <row r="6" spans="1:20" ht="17.25" thickBot="1" x14ac:dyDescent="0.35">
      <c r="A6" s="60" t="s">
        <v>3</v>
      </c>
      <c r="B6" s="61" t="s">
        <v>4</v>
      </c>
      <c r="C6" s="62"/>
      <c r="D6" s="63"/>
      <c r="E6" s="64"/>
      <c r="F6" s="64"/>
      <c r="G6" s="64"/>
      <c r="H6" s="64"/>
      <c r="I6" s="64"/>
      <c r="J6" s="64"/>
      <c r="K6" s="64"/>
      <c r="L6" s="112"/>
      <c r="M6" s="64"/>
      <c r="N6" s="64"/>
      <c r="O6" s="64"/>
      <c r="P6" s="64"/>
      <c r="Q6" s="64"/>
      <c r="R6" s="1"/>
      <c r="S6" s="1"/>
      <c r="T6" s="1"/>
    </row>
    <row r="7" spans="1:20" s="13" customFormat="1" x14ac:dyDescent="0.3">
      <c r="A7" s="65" t="s">
        <v>5</v>
      </c>
      <c r="B7" s="66" t="s">
        <v>6</v>
      </c>
      <c r="C7" s="67" t="s">
        <v>7</v>
      </c>
      <c r="D7" s="68">
        <v>551624207</v>
      </c>
      <c r="E7" s="69"/>
      <c r="F7" s="69"/>
      <c r="G7" s="69"/>
      <c r="H7" s="69"/>
      <c r="I7" s="70">
        <f>D7-E7+F7+G7-H7</f>
        <v>551624207</v>
      </c>
      <c r="J7" s="69" t="s">
        <v>74</v>
      </c>
      <c r="K7" s="71">
        <v>38400632</v>
      </c>
      <c r="L7" s="113">
        <v>44036419</v>
      </c>
      <c r="M7" s="72">
        <f>N7/I7</f>
        <v>0.14944422299436907</v>
      </c>
      <c r="N7" s="70">
        <f>K7+L7</f>
        <v>82437051</v>
      </c>
      <c r="O7" s="70">
        <f>K7+L7</f>
        <v>82437051</v>
      </c>
      <c r="P7" s="70">
        <f>I7-N7</f>
        <v>469187156</v>
      </c>
      <c r="Q7" s="73">
        <f>P7/I7</f>
        <v>0.8505557770056309</v>
      </c>
      <c r="R7" s="57">
        <f>O7</f>
        <v>82437051</v>
      </c>
      <c r="S7" s="9"/>
      <c r="T7" s="9"/>
    </row>
    <row r="8" spans="1:20" s="13" customFormat="1" x14ac:dyDescent="0.3">
      <c r="A8" s="74" t="s">
        <v>36</v>
      </c>
      <c r="B8" s="6" t="s">
        <v>37</v>
      </c>
      <c r="C8" s="7" t="s">
        <v>7</v>
      </c>
      <c r="D8" s="8">
        <v>1452000.0000000002</v>
      </c>
      <c r="E8" s="9"/>
      <c r="F8" s="9"/>
      <c r="G8" s="9"/>
      <c r="H8" s="9"/>
      <c r="I8" s="10">
        <f t="shared" ref="I8:I64" si="0">D8-E8+F8+G8-H8</f>
        <v>1452000.0000000002</v>
      </c>
      <c r="J8" s="9" t="s">
        <v>74</v>
      </c>
      <c r="K8" s="11">
        <v>106454</v>
      </c>
      <c r="L8" s="36">
        <v>70969</v>
      </c>
      <c r="M8" s="12">
        <f t="shared" ref="M8:M64" si="1">N8/I8</f>
        <v>0.12219214876033056</v>
      </c>
      <c r="N8" s="10">
        <f t="shared" ref="N8:N64" si="2">K8+L8</f>
        <v>177423</v>
      </c>
      <c r="O8" s="10">
        <f t="shared" ref="O8:O64" si="3">K8+L8</f>
        <v>177423</v>
      </c>
      <c r="P8" s="10">
        <f t="shared" ref="P8:P64" si="4">I8-N8</f>
        <v>1274577.0000000002</v>
      </c>
      <c r="Q8" s="75">
        <f t="shared" ref="Q8:Q65" si="5">P8/I8</f>
        <v>0.87780785123966942</v>
      </c>
      <c r="R8" s="57">
        <f t="shared" ref="R8:R64" si="6">O8</f>
        <v>177423</v>
      </c>
      <c r="S8" s="9"/>
      <c r="T8" s="9"/>
    </row>
    <row r="9" spans="1:20" s="13" customFormat="1" x14ac:dyDescent="0.3">
      <c r="A9" s="74" t="s">
        <v>8</v>
      </c>
      <c r="B9" s="6" t="s">
        <v>39</v>
      </c>
      <c r="C9" s="7" t="s">
        <v>7</v>
      </c>
      <c r="D9" s="8">
        <v>19900000</v>
      </c>
      <c r="E9" s="9"/>
      <c r="F9" s="9"/>
      <c r="G9" s="9"/>
      <c r="H9" s="9"/>
      <c r="I9" s="10">
        <f t="shared" si="0"/>
        <v>19900000</v>
      </c>
      <c r="J9" s="14" t="s">
        <v>74</v>
      </c>
      <c r="K9" s="11"/>
      <c r="L9" s="36">
        <v>6346156</v>
      </c>
      <c r="M9" s="12">
        <f t="shared" si="1"/>
        <v>0.31890231155778892</v>
      </c>
      <c r="N9" s="10">
        <f t="shared" si="2"/>
        <v>6346156</v>
      </c>
      <c r="O9" s="10">
        <f t="shared" si="3"/>
        <v>6346156</v>
      </c>
      <c r="P9" s="10">
        <f t="shared" si="4"/>
        <v>13553844</v>
      </c>
      <c r="Q9" s="75">
        <f t="shared" si="5"/>
        <v>0.68109768844221108</v>
      </c>
      <c r="R9" s="57">
        <f t="shared" si="6"/>
        <v>6346156</v>
      </c>
      <c r="S9" s="9"/>
      <c r="T9" s="9"/>
    </row>
    <row r="10" spans="1:20" s="13" customFormat="1" x14ac:dyDescent="0.3">
      <c r="A10" s="74" t="s">
        <v>9</v>
      </c>
      <c r="B10" s="6" t="s">
        <v>10</v>
      </c>
      <c r="C10" s="7" t="s">
        <v>7</v>
      </c>
      <c r="D10" s="8">
        <v>58300000</v>
      </c>
      <c r="E10" s="9"/>
      <c r="F10" s="9"/>
      <c r="G10" s="9"/>
      <c r="H10" s="9"/>
      <c r="I10" s="10">
        <f t="shared" si="0"/>
        <v>58300000</v>
      </c>
      <c r="J10" s="14" t="s">
        <v>74</v>
      </c>
      <c r="K10" s="11"/>
      <c r="L10" s="36">
        <v>0</v>
      </c>
      <c r="M10" s="12">
        <f t="shared" si="1"/>
        <v>0</v>
      </c>
      <c r="N10" s="10">
        <f t="shared" si="2"/>
        <v>0</v>
      </c>
      <c r="O10" s="10">
        <f t="shared" si="3"/>
        <v>0</v>
      </c>
      <c r="P10" s="10">
        <f t="shared" si="4"/>
        <v>58300000</v>
      </c>
      <c r="Q10" s="75">
        <f t="shared" si="5"/>
        <v>1</v>
      </c>
      <c r="R10" s="57">
        <f t="shared" si="6"/>
        <v>0</v>
      </c>
      <c r="S10" s="9"/>
      <c r="T10" s="9"/>
    </row>
    <row r="11" spans="1:20" s="13" customFormat="1" x14ac:dyDescent="0.3">
      <c r="A11" s="74" t="s">
        <v>11</v>
      </c>
      <c r="B11" s="6" t="s">
        <v>12</v>
      </c>
      <c r="C11" s="7" t="s">
        <v>7</v>
      </c>
      <c r="D11" s="8">
        <v>28500000</v>
      </c>
      <c r="E11" s="9"/>
      <c r="F11" s="9"/>
      <c r="G11" s="9"/>
      <c r="H11" s="9"/>
      <c r="I11" s="10">
        <f t="shared" si="0"/>
        <v>28500000</v>
      </c>
      <c r="J11" s="14" t="s">
        <v>74</v>
      </c>
      <c r="K11" s="11"/>
      <c r="L11" s="36">
        <v>10503150</v>
      </c>
      <c r="M11" s="12">
        <f t="shared" si="1"/>
        <v>0.36853157894736843</v>
      </c>
      <c r="N11" s="10">
        <f t="shared" si="2"/>
        <v>10503150</v>
      </c>
      <c r="O11" s="10">
        <f t="shared" si="3"/>
        <v>10503150</v>
      </c>
      <c r="P11" s="10">
        <f t="shared" si="4"/>
        <v>17996850</v>
      </c>
      <c r="Q11" s="75">
        <f t="shared" si="5"/>
        <v>0.63146842105263157</v>
      </c>
      <c r="R11" s="57">
        <f t="shared" si="6"/>
        <v>10503150</v>
      </c>
      <c r="S11" s="9"/>
      <c r="T11" s="9"/>
    </row>
    <row r="12" spans="1:20" s="13" customFormat="1" x14ac:dyDescent="0.3">
      <c r="A12" s="74" t="s">
        <v>38</v>
      </c>
      <c r="B12" s="15" t="s">
        <v>55</v>
      </c>
      <c r="C12" s="7">
        <v>1</v>
      </c>
      <c r="D12" s="8">
        <v>28500000</v>
      </c>
      <c r="E12" s="9"/>
      <c r="F12" s="9"/>
      <c r="G12" s="9"/>
      <c r="H12" s="9"/>
      <c r="I12" s="10">
        <f t="shared" si="0"/>
        <v>28500000</v>
      </c>
      <c r="J12" s="14" t="s">
        <v>74</v>
      </c>
      <c r="K12" s="11"/>
      <c r="L12" s="36">
        <v>5430728</v>
      </c>
      <c r="M12" s="12">
        <f t="shared" si="1"/>
        <v>0.1905518596491228</v>
      </c>
      <c r="N12" s="10">
        <f t="shared" si="2"/>
        <v>5430728</v>
      </c>
      <c r="O12" s="10">
        <f t="shared" si="3"/>
        <v>5430728</v>
      </c>
      <c r="P12" s="10">
        <f t="shared" si="4"/>
        <v>23069272</v>
      </c>
      <c r="Q12" s="75">
        <f t="shared" si="5"/>
        <v>0.8094481403508772</v>
      </c>
      <c r="R12" s="57">
        <f t="shared" si="6"/>
        <v>5430728</v>
      </c>
      <c r="S12" s="9"/>
      <c r="T12" s="9"/>
    </row>
    <row r="13" spans="1:20" s="13" customFormat="1" x14ac:dyDescent="0.3">
      <c r="A13" s="74" t="s">
        <v>13</v>
      </c>
      <c r="B13" s="6" t="s">
        <v>42</v>
      </c>
      <c r="C13" s="7" t="s">
        <v>7</v>
      </c>
      <c r="D13" s="8">
        <v>74000000</v>
      </c>
      <c r="E13" s="9"/>
      <c r="F13" s="9"/>
      <c r="G13" s="9"/>
      <c r="H13" s="9"/>
      <c r="I13" s="10">
        <f t="shared" si="0"/>
        <v>74000000</v>
      </c>
      <c r="J13" s="14" t="s">
        <v>74</v>
      </c>
      <c r="K13" s="11">
        <v>4636421</v>
      </c>
      <c r="L13" s="36">
        <v>5713871</v>
      </c>
      <c r="M13" s="12">
        <f t="shared" si="1"/>
        <v>0.13986881081081082</v>
      </c>
      <c r="N13" s="10">
        <f t="shared" si="2"/>
        <v>10350292</v>
      </c>
      <c r="O13" s="10">
        <f t="shared" si="3"/>
        <v>10350292</v>
      </c>
      <c r="P13" s="10">
        <f t="shared" si="4"/>
        <v>63649708</v>
      </c>
      <c r="Q13" s="75">
        <f t="shared" si="5"/>
        <v>0.86013118918918918</v>
      </c>
      <c r="R13" s="57">
        <f t="shared" si="6"/>
        <v>10350292</v>
      </c>
      <c r="S13" s="9"/>
      <c r="T13" s="9"/>
    </row>
    <row r="14" spans="1:20" s="13" customFormat="1" x14ac:dyDescent="0.3">
      <c r="A14" s="74" t="s">
        <v>14</v>
      </c>
      <c r="B14" s="6" t="s">
        <v>43</v>
      </c>
      <c r="C14" s="7" t="s">
        <v>7</v>
      </c>
      <c r="D14" s="8">
        <v>52100000</v>
      </c>
      <c r="E14" s="9"/>
      <c r="F14" s="9"/>
      <c r="G14" s="9"/>
      <c r="H14" s="9"/>
      <c r="I14" s="10">
        <f t="shared" si="0"/>
        <v>52100000</v>
      </c>
      <c r="J14" s="14" t="s">
        <v>74</v>
      </c>
      <c r="K14" s="11">
        <v>3279876</v>
      </c>
      <c r="L14" s="36">
        <v>4065243</v>
      </c>
      <c r="M14" s="12">
        <f t="shared" si="1"/>
        <v>0.1409811708253359</v>
      </c>
      <c r="N14" s="10">
        <f t="shared" si="2"/>
        <v>7345119</v>
      </c>
      <c r="O14" s="10">
        <f t="shared" si="3"/>
        <v>7345119</v>
      </c>
      <c r="P14" s="10">
        <f t="shared" si="4"/>
        <v>44754881</v>
      </c>
      <c r="Q14" s="75">
        <f t="shared" si="5"/>
        <v>0.8590188291746641</v>
      </c>
      <c r="R14" s="57">
        <f t="shared" si="6"/>
        <v>7345119</v>
      </c>
      <c r="S14" s="9"/>
      <c r="T14" s="9"/>
    </row>
    <row r="15" spans="1:20" s="13" customFormat="1" x14ac:dyDescent="0.3">
      <c r="A15" s="74" t="s">
        <v>15</v>
      </c>
      <c r="B15" s="6" t="s">
        <v>44</v>
      </c>
      <c r="C15" s="7" t="s">
        <v>7</v>
      </c>
      <c r="D15" s="8">
        <v>59800000</v>
      </c>
      <c r="E15" s="9"/>
      <c r="F15" s="9"/>
      <c r="G15" s="9"/>
      <c r="H15" s="9"/>
      <c r="I15" s="10">
        <f t="shared" si="0"/>
        <v>59800000</v>
      </c>
      <c r="J15" s="14" t="s">
        <v>74</v>
      </c>
      <c r="K15" s="11"/>
      <c r="L15" s="36">
        <v>731821</v>
      </c>
      <c r="M15" s="12">
        <f t="shared" si="1"/>
        <v>1.2237809364548494E-2</v>
      </c>
      <c r="N15" s="10">
        <f t="shared" si="2"/>
        <v>731821</v>
      </c>
      <c r="O15" s="10">
        <f t="shared" si="3"/>
        <v>731821</v>
      </c>
      <c r="P15" s="10">
        <f t="shared" si="4"/>
        <v>59068179</v>
      </c>
      <c r="Q15" s="75">
        <f t="shared" si="5"/>
        <v>0.98776219063545145</v>
      </c>
      <c r="R15" s="57">
        <f t="shared" si="6"/>
        <v>731821</v>
      </c>
      <c r="S15" s="9"/>
      <c r="T15" s="9"/>
    </row>
    <row r="16" spans="1:20" s="13" customFormat="1" x14ac:dyDescent="0.3">
      <c r="A16" s="74" t="s">
        <v>16</v>
      </c>
      <c r="B16" s="16" t="s">
        <v>45</v>
      </c>
      <c r="C16" s="17" t="s">
        <v>7</v>
      </c>
      <c r="D16" s="8">
        <v>29000000</v>
      </c>
      <c r="E16" s="9"/>
      <c r="F16" s="9"/>
      <c r="G16" s="9"/>
      <c r="H16" s="9"/>
      <c r="I16" s="10">
        <f t="shared" si="0"/>
        <v>29000000</v>
      </c>
      <c r="J16" s="14" t="s">
        <v>74</v>
      </c>
      <c r="K16" s="11">
        <v>1541300</v>
      </c>
      <c r="L16" s="36">
        <v>1864800</v>
      </c>
      <c r="M16" s="12">
        <f t="shared" si="1"/>
        <v>0.11745172413793104</v>
      </c>
      <c r="N16" s="10">
        <f t="shared" si="2"/>
        <v>3406100</v>
      </c>
      <c r="O16" s="10">
        <f t="shared" si="3"/>
        <v>3406100</v>
      </c>
      <c r="P16" s="10">
        <f t="shared" si="4"/>
        <v>25593900</v>
      </c>
      <c r="Q16" s="75">
        <f t="shared" si="5"/>
        <v>0.88254827586206896</v>
      </c>
      <c r="R16" s="57">
        <f t="shared" si="6"/>
        <v>3406100</v>
      </c>
      <c r="S16" s="9"/>
      <c r="T16" s="9"/>
    </row>
    <row r="17" spans="1:20" s="13" customFormat="1" x14ac:dyDescent="0.3">
      <c r="A17" s="74" t="s">
        <v>17</v>
      </c>
      <c r="B17" s="16" t="s">
        <v>46</v>
      </c>
      <c r="C17" s="18" t="s">
        <v>7</v>
      </c>
      <c r="D17" s="8">
        <v>4200000</v>
      </c>
      <c r="E17" s="9"/>
      <c r="F17" s="9"/>
      <c r="G17" s="9"/>
      <c r="H17" s="9"/>
      <c r="I17" s="10">
        <f t="shared" si="0"/>
        <v>4200000</v>
      </c>
      <c r="J17" s="14" t="s">
        <v>74</v>
      </c>
      <c r="K17" s="11">
        <v>201500</v>
      </c>
      <c r="L17" s="36">
        <v>242300</v>
      </c>
      <c r="M17" s="12">
        <f t="shared" si="1"/>
        <v>0.10566666666666667</v>
      </c>
      <c r="N17" s="10">
        <f t="shared" si="2"/>
        <v>443800</v>
      </c>
      <c r="O17" s="10">
        <f t="shared" si="3"/>
        <v>443800</v>
      </c>
      <c r="P17" s="10">
        <f t="shared" si="4"/>
        <v>3756200</v>
      </c>
      <c r="Q17" s="75">
        <f t="shared" si="5"/>
        <v>0.89433333333333331</v>
      </c>
      <c r="R17" s="57">
        <f t="shared" si="6"/>
        <v>443800</v>
      </c>
      <c r="S17" s="9"/>
      <c r="T17" s="9"/>
    </row>
    <row r="18" spans="1:20" s="13" customFormat="1" x14ac:dyDescent="0.3">
      <c r="A18" s="74" t="s">
        <v>18</v>
      </c>
      <c r="B18" s="16" t="s">
        <v>47</v>
      </c>
      <c r="C18" s="18" t="s">
        <v>7</v>
      </c>
      <c r="D18" s="8">
        <v>24500000</v>
      </c>
      <c r="E18" s="9"/>
      <c r="F18" s="9"/>
      <c r="G18" s="9"/>
      <c r="H18" s="9"/>
      <c r="I18" s="10">
        <f t="shared" si="0"/>
        <v>24500000</v>
      </c>
      <c r="J18" s="14" t="s">
        <v>74</v>
      </c>
      <c r="K18" s="11">
        <v>1156200</v>
      </c>
      <c r="L18" s="36">
        <v>1398800</v>
      </c>
      <c r="M18" s="12">
        <f t="shared" si="1"/>
        <v>0.10428571428571429</v>
      </c>
      <c r="N18" s="10">
        <f t="shared" si="2"/>
        <v>2555000</v>
      </c>
      <c r="O18" s="10">
        <f t="shared" si="3"/>
        <v>2555000</v>
      </c>
      <c r="P18" s="10">
        <f t="shared" si="4"/>
        <v>21945000</v>
      </c>
      <c r="Q18" s="75">
        <f t="shared" si="5"/>
        <v>0.89571428571428569</v>
      </c>
      <c r="R18" s="57">
        <f t="shared" si="6"/>
        <v>2555000</v>
      </c>
      <c r="S18" s="9"/>
      <c r="T18" s="9"/>
    </row>
    <row r="19" spans="1:20" s="13" customFormat="1" x14ac:dyDescent="0.3">
      <c r="A19" s="74" t="s">
        <v>19</v>
      </c>
      <c r="B19" s="16" t="s">
        <v>48</v>
      </c>
      <c r="C19" s="18" t="s">
        <v>7</v>
      </c>
      <c r="D19" s="8">
        <v>4300000</v>
      </c>
      <c r="E19" s="9"/>
      <c r="F19" s="9"/>
      <c r="G19" s="9"/>
      <c r="H19" s="9"/>
      <c r="I19" s="10">
        <f t="shared" si="0"/>
        <v>4300000</v>
      </c>
      <c r="J19" s="14" t="s">
        <v>74</v>
      </c>
      <c r="K19" s="11">
        <v>193000</v>
      </c>
      <c r="L19" s="36">
        <v>233600</v>
      </c>
      <c r="M19" s="12">
        <f t="shared" si="1"/>
        <v>9.9209302325581394E-2</v>
      </c>
      <c r="N19" s="10">
        <f>K19+L19</f>
        <v>426600</v>
      </c>
      <c r="O19" s="10">
        <f t="shared" si="3"/>
        <v>426600</v>
      </c>
      <c r="P19" s="10">
        <f t="shared" si="4"/>
        <v>3873400</v>
      </c>
      <c r="Q19" s="75">
        <f t="shared" si="5"/>
        <v>0.90079069767441855</v>
      </c>
      <c r="R19" s="57">
        <f t="shared" si="6"/>
        <v>426600</v>
      </c>
      <c r="S19" s="9"/>
      <c r="T19" s="9"/>
    </row>
    <row r="20" spans="1:20" s="13" customFormat="1" x14ac:dyDescent="0.3">
      <c r="A20" s="74" t="s">
        <v>20</v>
      </c>
      <c r="B20" s="16" t="s">
        <v>49</v>
      </c>
      <c r="C20" s="18" t="s">
        <v>7</v>
      </c>
      <c r="D20" s="8">
        <v>4300000</v>
      </c>
      <c r="E20" s="9"/>
      <c r="F20" s="9"/>
      <c r="G20" s="9"/>
      <c r="H20" s="9"/>
      <c r="I20" s="10">
        <f t="shared" si="0"/>
        <v>4300000</v>
      </c>
      <c r="J20" s="14" t="s">
        <v>74</v>
      </c>
      <c r="K20" s="11">
        <v>193000</v>
      </c>
      <c r="L20" s="36">
        <v>233600</v>
      </c>
      <c r="M20" s="12">
        <f t="shared" si="1"/>
        <v>9.9209302325581394E-2</v>
      </c>
      <c r="N20" s="10">
        <f t="shared" si="2"/>
        <v>426600</v>
      </c>
      <c r="O20" s="10">
        <f t="shared" si="3"/>
        <v>426600</v>
      </c>
      <c r="P20" s="10">
        <f t="shared" si="4"/>
        <v>3873400</v>
      </c>
      <c r="Q20" s="75">
        <f t="shared" si="5"/>
        <v>0.90079069767441855</v>
      </c>
      <c r="R20" s="57">
        <f t="shared" si="6"/>
        <v>426600</v>
      </c>
      <c r="S20" s="9"/>
      <c r="T20" s="9"/>
    </row>
    <row r="21" spans="1:20" s="13" customFormat="1" x14ac:dyDescent="0.3">
      <c r="A21" s="74" t="s">
        <v>21</v>
      </c>
      <c r="B21" s="16" t="s">
        <v>50</v>
      </c>
      <c r="C21" s="18" t="s">
        <v>7</v>
      </c>
      <c r="D21" s="8">
        <v>7800000</v>
      </c>
      <c r="E21" s="9"/>
      <c r="F21" s="9"/>
      <c r="G21" s="9"/>
      <c r="H21" s="9"/>
      <c r="I21" s="10">
        <f t="shared" si="0"/>
        <v>7800000</v>
      </c>
      <c r="J21" s="14" t="s">
        <v>74</v>
      </c>
      <c r="K21" s="11">
        <v>385600</v>
      </c>
      <c r="L21" s="36">
        <v>466500</v>
      </c>
      <c r="M21" s="12">
        <f t="shared" si="1"/>
        <v>0.10924358974358975</v>
      </c>
      <c r="N21" s="10">
        <f t="shared" si="2"/>
        <v>852100</v>
      </c>
      <c r="O21" s="10">
        <f t="shared" si="3"/>
        <v>852100</v>
      </c>
      <c r="P21" s="10">
        <f t="shared" si="4"/>
        <v>6947900</v>
      </c>
      <c r="Q21" s="75">
        <f t="shared" si="5"/>
        <v>0.89075641025641028</v>
      </c>
      <c r="R21" s="57">
        <f t="shared" si="6"/>
        <v>852100</v>
      </c>
      <c r="S21" s="9"/>
      <c r="T21" s="9"/>
    </row>
    <row r="22" spans="1:20" s="13" customFormat="1" x14ac:dyDescent="0.3">
      <c r="A22" s="76" t="s">
        <v>40</v>
      </c>
      <c r="B22" s="15" t="s">
        <v>41</v>
      </c>
      <c r="C22" s="20" t="s">
        <v>7</v>
      </c>
      <c r="D22" s="21">
        <v>44000000</v>
      </c>
      <c r="E22" s="9"/>
      <c r="F22" s="9"/>
      <c r="G22" s="9"/>
      <c r="H22" s="9"/>
      <c r="I22" s="10">
        <f t="shared" si="0"/>
        <v>44000000</v>
      </c>
      <c r="J22" s="14" t="s">
        <v>74</v>
      </c>
      <c r="K22" s="11"/>
      <c r="L22" s="36">
        <v>17889469</v>
      </c>
      <c r="M22" s="12">
        <f t="shared" si="1"/>
        <v>0.40657884090909091</v>
      </c>
      <c r="N22" s="10">
        <f t="shared" si="2"/>
        <v>17889469</v>
      </c>
      <c r="O22" s="10">
        <f t="shared" si="3"/>
        <v>17889469</v>
      </c>
      <c r="P22" s="10">
        <f t="shared" si="4"/>
        <v>26110531</v>
      </c>
      <c r="Q22" s="75">
        <f t="shared" si="5"/>
        <v>0.59342115909090909</v>
      </c>
      <c r="R22" s="57">
        <f t="shared" si="6"/>
        <v>17889469</v>
      </c>
      <c r="S22" s="9"/>
      <c r="T22" s="9"/>
    </row>
    <row r="23" spans="1:20" s="13" customFormat="1" x14ac:dyDescent="0.3">
      <c r="A23" s="74" t="s">
        <v>34</v>
      </c>
      <c r="B23" s="15" t="s">
        <v>35</v>
      </c>
      <c r="C23" s="7" t="s">
        <v>7</v>
      </c>
      <c r="D23" s="22">
        <v>1406000</v>
      </c>
      <c r="E23" s="9"/>
      <c r="F23" s="9"/>
      <c r="G23" s="9"/>
      <c r="H23" s="9"/>
      <c r="I23" s="10">
        <f t="shared" si="0"/>
        <v>1406000</v>
      </c>
      <c r="J23" s="14" t="s">
        <v>74</v>
      </c>
      <c r="K23" s="11">
        <v>66098</v>
      </c>
      <c r="L23" s="36">
        <v>44065</v>
      </c>
      <c r="M23" s="12">
        <f t="shared" si="1"/>
        <v>7.8352062588904689E-2</v>
      </c>
      <c r="N23" s="10">
        <f t="shared" si="2"/>
        <v>110163</v>
      </c>
      <c r="O23" s="10">
        <f t="shared" si="3"/>
        <v>110163</v>
      </c>
      <c r="P23" s="10">
        <f t="shared" si="4"/>
        <v>1295837</v>
      </c>
      <c r="Q23" s="75">
        <f t="shared" si="5"/>
        <v>0.9216479374110953</v>
      </c>
      <c r="R23" s="57">
        <f t="shared" si="6"/>
        <v>110163</v>
      </c>
      <c r="S23" s="9"/>
      <c r="T23" s="9"/>
    </row>
    <row r="24" spans="1:20" s="30" customFormat="1" ht="30.75" customHeight="1" x14ac:dyDescent="0.3">
      <c r="A24" s="77" t="s">
        <v>22</v>
      </c>
      <c r="B24" s="23" t="s">
        <v>23</v>
      </c>
      <c r="C24" s="18">
        <v>1</v>
      </c>
      <c r="D24" s="49">
        <v>1759240</v>
      </c>
      <c r="E24" s="24"/>
      <c r="F24" s="24"/>
      <c r="G24" s="24"/>
      <c r="H24" s="24"/>
      <c r="I24" s="25">
        <f t="shared" si="0"/>
        <v>1759240</v>
      </c>
      <c r="J24" s="26"/>
      <c r="K24" s="27">
        <v>328402</v>
      </c>
      <c r="L24" s="27">
        <f>SUM(L25:L31)</f>
        <v>187100</v>
      </c>
      <c r="M24" s="28">
        <f t="shared" si="1"/>
        <v>0.29302539733066552</v>
      </c>
      <c r="N24" s="29">
        <f>K24+L24</f>
        <v>515502</v>
      </c>
      <c r="O24" s="29">
        <f t="shared" si="3"/>
        <v>515502</v>
      </c>
      <c r="P24" s="29">
        <f t="shared" si="4"/>
        <v>1243738</v>
      </c>
      <c r="Q24" s="78">
        <f t="shared" si="5"/>
        <v>0.70697460266933454</v>
      </c>
      <c r="R24" s="58">
        <f t="shared" si="6"/>
        <v>515502</v>
      </c>
      <c r="S24" s="24"/>
      <c r="T24" s="24"/>
    </row>
    <row r="25" spans="1:20" s="39" customFormat="1" ht="18" hidden="1" customHeight="1" x14ac:dyDescent="0.3">
      <c r="A25" s="79" t="s">
        <v>84</v>
      </c>
      <c r="B25" s="31" t="s">
        <v>81</v>
      </c>
      <c r="C25" s="18"/>
      <c r="D25" s="8"/>
      <c r="E25" s="32"/>
      <c r="F25" s="32"/>
      <c r="G25" s="32"/>
      <c r="H25" s="32"/>
      <c r="I25" s="33"/>
      <c r="J25" s="34">
        <v>27120</v>
      </c>
      <c r="K25" s="35"/>
      <c r="L25" s="36">
        <f>6642+34958</f>
        <v>41600</v>
      </c>
      <c r="M25" s="37"/>
      <c r="N25" s="38">
        <f>K25+L25</f>
        <v>41600</v>
      </c>
      <c r="O25" s="38"/>
      <c r="P25" s="38"/>
      <c r="Q25" s="80"/>
      <c r="R25" s="59"/>
      <c r="S25" s="32"/>
      <c r="T25" s="32"/>
    </row>
    <row r="26" spans="1:20" s="39" customFormat="1" ht="18" hidden="1" customHeight="1" x14ac:dyDescent="0.3">
      <c r="A26" s="79" t="s">
        <v>85</v>
      </c>
      <c r="B26" s="31" t="s">
        <v>82</v>
      </c>
      <c r="C26" s="18"/>
      <c r="D26" s="8"/>
      <c r="E26" s="32"/>
      <c r="F26" s="32"/>
      <c r="G26" s="32"/>
      <c r="H26" s="32"/>
      <c r="I26" s="33"/>
      <c r="J26" s="34">
        <v>23813</v>
      </c>
      <c r="K26" s="35"/>
      <c r="L26" s="36">
        <f>21600+5900</f>
        <v>27500</v>
      </c>
      <c r="M26" s="37"/>
      <c r="N26" s="38">
        <f t="shared" ref="N26:N31" si="7">K26+L26</f>
        <v>27500</v>
      </c>
      <c r="O26" s="38"/>
      <c r="P26" s="38"/>
      <c r="Q26" s="80"/>
      <c r="R26" s="59"/>
      <c r="S26" s="32"/>
      <c r="T26" s="32"/>
    </row>
    <row r="27" spans="1:20" s="30" customFormat="1" ht="18" hidden="1" customHeight="1" x14ac:dyDescent="0.3">
      <c r="A27" s="81" t="s">
        <v>86</v>
      </c>
      <c r="B27" s="6" t="s">
        <v>83</v>
      </c>
      <c r="C27" s="40"/>
      <c r="D27" s="22"/>
      <c r="E27" s="32"/>
      <c r="F27" s="32"/>
      <c r="G27" s="32"/>
      <c r="H27" s="32"/>
      <c r="I27" s="33"/>
      <c r="J27" s="34">
        <v>35322</v>
      </c>
      <c r="K27" s="35"/>
      <c r="L27" s="36">
        <f>6600+16100</f>
        <v>22700</v>
      </c>
      <c r="M27" s="37"/>
      <c r="N27" s="38">
        <f t="shared" si="7"/>
        <v>22700</v>
      </c>
      <c r="O27" s="38"/>
      <c r="P27" s="38"/>
      <c r="Q27" s="80"/>
      <c r="R27" s="59"/>
      <c r="S27" s="32"/>
      <c r="T27" s="32"/>
    </row>
    <row r="28" spans="1:20" s="30" customFormat="1" ht="18" hidden="1" customHeight="1" x14ac:dyDescent="0.3">
      <c r="A28" s="81" t="s">
        <v>93</v>
      </c>
      <c r="B28" s="6" t="s">
        <v>121</v>
      </c>
      <c r="C28" s="40"/>
      <c r="D28" s="22"/>
      <c r="E28" s="32"/>
      <c r="F28" s="32"/>
      <c r="G28" s="32"/>
      <c r="H28" s="32"/>
      <c r="I28" s="33"/>
      <c r="J28" s="34">
        <v>2391102</v>
      </c>
      <c r="K28" s="35"/>
      <c r="L28" s="36">
        <v>3600</v>
      </c>
      <c r="M28" s="37"/>
      <c r="N28" s="38">
        <f t="shared" si="7"/>
        <v>3600</v>
      </c>
      <c r="O28" s="38"/>
      <c r="P28" s="38"/>
      <c r="Q28" s="80"/>
      <c r="R28" s="59"/>
      <c r="S28" s="32"/>
      <c r="T28" s="32"/>
    </row>
    <row r="29" spans="1:20" s="30" customFormat="1" ht="18" hidden="1" customHeight="1" x14ac:dyDescent="0.3">
      <c r="A29" s="81" t="s">
        <v>120</v>
      </c>
      <c r="B29" s="6" t="s">
        <v>91</v>
      </c>
      <c r="C29" s="40"/>
      <c r="D29" s="22"/>
      <c r="E29" s="32"/>
      <c r="F29" s="32"/>
      <c r="G29" s="32"/>
      <c r="H29" s="32"/>
      <c r="I29" s="33"/>
      <c r="J29" s="34">
        <v>2732007</v>
      </c>
      <c r="K29" s="35"/>
      <c r="L29" s="36">
        <v>16500</v>
      </c>
      <c r="M29" s="37"/>
      <c r="N29" s="38">
        <f t="shared" si="7"/>
        <v>16500</v>
      </c>
      <c r="O29" s="38"/>
      <c r="P29" s="38"/>
      <c r="Q29" s="80"/>
      <c r="R29" s="59"/>
      <c r="S29" s="32"/>
      <c r="T29" s="32"/>
    </row>
    <row r="30" spans="1:20" s="30" customFormat="1" ht="18" hidden="1" customHeight="1" x14ac:dyDescent="0.3">
      <c r="A30" s="81" t="s">
        <v>88</v>
      </c>
      <c r="B30" s="6" t="s">
        <v>87</v>
      </c>
      <c r="C30" s="40"/>
      <c r="D30" s="22"/>
      <c r="E30" s="32"/>
      <c r="F30" s="32"/>
      <c r="G30" s="32"/>
      <c r="H30" s="32"/>
      <c r="I30" s="33"/>
      <c r="J30" s="34">
        <v>23550</v>
      </c>
      <c r="K30" s="35"/>
      <c r="L30" s="36">
        <f>45000+10600</f>
        <v>55600</v>
      </c>
      <c r="M30" s="37"/>
      <c r="N30" s="38">
        <f t="shared" si="7"/>
        <v>55600</v>
      </c>
      <c r="O30" s="38"/>
      <c r="P30" s="38"/>
      <c r="Q30" s="80"/>
      <c r="R30" s="59"/>
      <c r="S30" s="32"/>
      <c r="T30" s="32"/>
    </row>
    <row r="31" spans="1:20" s="30" customFormat="1" ht="18" hidden="1" customHeight="1" x14ac:dyDescent="0.3">
      <c r="A31" s="81" t="s">
        <v>89</v>
      </c>
      <c r="B31" s="6" t="s">
        <v>90</v>
      </c>
      <c r="C31" s="40"/>
      <c r="D31" s="22"/>
      <c r="E31" s="32"/>
      <c r="F31" s="32"/>
      <c r="G31" s="32"/>
      <c r="H31" s="32"/>
      <c r="I31" s="33"/>
      <c r="J31" s="34">
        <v>36410</v>
      </c>
      <c r="K31" s="35"/>
      <c r="L31" s="36">
        <f>12000+7600</f>
        <v>19600</v>
      </c>
      <c r="M31" s="37"/>
      <c r="N31" s="38">
        <f t="shared" si="7"/>
        <v>19600</v>
      </c>
      <c r="O31" s="38"/>
      <c r="P31" s="38"/>
      <c r="Q31" s="80"/>
      <c r="R31" s="59"/>
      <c r="S31" s="32"/>
      <c r="T31" s="32"/>
    </row>
    <row r="32" spans="1:20" s="30" customFormat="1" ht="18" customHeight="1" x14ac:dyDescent="0.3">
      <c r="A32" s="82" t="s">
        <v>24</v>
      </c>
      <c r="B32" s="41" t="s">
        <v>25</v>
      </c>
      <c r="C32" s="18">
        <v>1</v>
      </c>
      <c r="D32" s="87">
        <v>10031128</v>
      </c>
      <c r="E32" s="24"/>
      <c r="F32" s="24"/>
      <c r="G32" s="24"/>
      <c r="H32" s="24"/>
      <c r="I32" s="25">
        <f t="shared" si="0"/>
        <v>10031128</v>
      </c>
      <c r="J32" s="26"/>
      <c r="K32" s="27">
        <v>906444</v>
      </c>
      <c r="L32" s="42">
        <f>SUM(L33:L37)</f>
        <v>680360</v>
      </c>
      <c r="M32" s="28">
        <f t="shared" si="1"/>
        <v>0.15818799241720372</v>
      </c>
      <c r="N32" s="29">
        <f t="shared" si="2"/>
        <v>1586804</v>
      </c>
      <c r="O32" s="29">
        <f t="shared" si="3"/>
        <v>1586804</v>
      </c>
      <c r="P32" s="29">
        <f t="shared" si="4"/>
        <v>8444324</v>
      </c>
      <c r="Q32" s="78">
        <f t="shared" si="5"/>
        <v>0.84181200758279628</v>
      </c>
      <c r="R32" s="58">
        <f t="shared" si="6"/>
        <v>1586804</v>
      </c>
      <c r="S32" s="24"/>
      <c r="T32" s="24"/>
    </row>
    <row r="33" spans="1:20" s="39" customFormat="1" ht="18" hidden="1" customHeight="1" x14ac:dyDescent="0.3">
      <c r="A33" s="79" t="s">
        <v>79</v>
      </c>
      <c r="B33" s="31" t="s">
        <v>78</v>
      </c>
      <c r="C33" s="18"/>
      <c r="D33" s="8"/>
      <c r="E33" s="32"/>
      <c r="F33" s="32"/>
      <c r="G33" s="32"/>
      <c r="H33" s="32"/>
      <c r="I33" s="33"/>
      <c r="J33" s="34">
        <v>33311</v>
      </c>
      <c r="K33" s="35"/>
      <c r="L33" s="36">
        <f>176000+200000</f>
        <v>376000</v>
      </c>
      <c r="M33" s="37"/>
      <c r="N33" s="38">
        <f>K33+L33</f>
        <v>376000</v>
      </c>
      <c r="O33" s="38"/>
      <c r="P33" s="38"/>
      <c r="Q33" s="80"/>
      <c r="R33" s="59"/>
      <c r="S33" s="32"/>
      <c r="T33" s="32"/>
    </row>
    <row r="34" spans="1:20" s="39" customFormat="1" ht="18" hidden="1" customHeight="1" x14ac:dyDescent="0.3">
      <c r="A34" s="79" t="s">
        <v>107</v>
      </c>
      <c r="B34" s="31" t="s">
        <v>106</v>
      </c>
      <c r="C34" s="18"/>
      <c r="D34" s="8"/>
      <c r="E34" s="32"/>
      <c r="F34" s="32"/>
      <c r="G34" s="32"/>
      <c r="H34" s="32"/>
      <c r="I34" s="33"/>
      <c r="J34" s="34">
        <v>32701</v>
      </c>
      <c r="K34" s="35"/>
      <c r="L34" s="36">
        <v>200000</v>
      </c>
      <c r="M34" s="37"/>
      <c r="N34" s="38">
        <f t="shared" ref="N34:N37" si="8">K34+L34</f>
        <v>200000</v>
      </c>
      <c r="O34" s="38"/>
      <c r="P34" s="38"/>
      <c r="Q34" s="80"/>
      <c r="R34" s="59"/>
      <c r="S34" s="32"/>
      <c r="T34" s="32"/>
    </row>
    <row r="35" spans="1:20" s="39" customFormat="1" ht="18" hidden="1" customHeight="1" x14ac:dyDescent="0.3">
      <c r="A35" s="79" t="s">
        <v>80</v>
      </c>
      <c r="B35" s="32" t="s">
        <v>126</v>
      </c>
      <c r="C35" s="32"/>
      <c r="D35" s="19"/>
      <c r="E35" s="32"/>
      <c r="F35" s="32"/>
      <c r="G35" s="32"/>
      <c r="H35" s="32"/>
      <c r="I35" s="32"/>
      <c r="J35" s="34">
        <v>36920</v>
      </c>
      <c r="K35" s="32"/>
      <c r="L35" s="36">
        <v>24960</v>
      </c>
      <c r="M35" s="37"/>
      <c r="N35" s="38">
        <f>K41+L41</f>
        <v>40000</v>
      </c>
      <c r="O35" s="38"/>
      <c r="P35" s="38"/>
      <c r="Q35" s="80"/>
      <c r="R35" s="59"/>
      <c r="S35" s="32"/>
      <c r="T35" s="32"/>
    </row>
    <row r="36" spans="1:20" s="39" customFormat="1" ht="18" hidden="1" customHeight="1" x14ac:dyDescent="0.3">
      <c r="A36" s="79" t="s">
        <v>95</v>
      </c>
      <c r="B36" s="32" t="s">
        <v>125</v>
      </c>
      <c r="C36" s="32"/>
      <c r="D36" s="19"/>
      <c r="E36" s="32"/>
      <c r="F36" s="32"/>
      <c r="G36" s="32"/>
      <c r="H36" s="32"/>
      <c r="I36" s="32"/>
      <c r="J36" s="34">
        <v>32128</v>
      </c>
      <c r="K36" s="32"/>
      <c r="L36" s="36">
        <v>29400</v>
      </c>
      <c r="M36" s="37"/>
      <c r="N36" s="38"/>
      <c r="O36" s="38"/>
      <c r="P36" s="38"/>
      <c r="Q36" s="80"/>
      <c r="R36" s="59"/>
      <c r="S36" s="32"/>
      <c r="T36" s="32"/>
    </row>
    <row r="37" spans="1:20" s="39" customFormat="1" ht="18" hidden="1" customHeight="1" x14ac:dyDescent="0.3">
      <c r="A37" s="79" t="s">
        <v>117</v>
      </c>
      <c r="B37" s="31" t="s">
        <v>116</v>
      </c>
      <c r="C37" s="18"/>
      <c r="D37" s="8"/>
      <c r="E37" s="32"/>
      <c r="F37" s="32"/>
      <c r="G37" s="32"/>
      <c r="H37" s="32"/>
      <c r="I37" s="33"/>
      <c r="J37" s="34">
        <v>32192</v>
      </c>
      <c r="K37" s="35"/>
      <c r="L37" s="36">
        <v>50000</v>
      </c>
      <c r="M37" s="37"/>
      <c r="N37" s="38">
        <f t="shared" si="8"/>
        <v>50000</v>
      </c>
      <c r="O37" s="38"/>
      <c r="P37" s="38"/>
      <c r="Q37" s="80"/>
      <c r="R37" s="59"/>
      <c r="S37" s="32"/>
      <c r="T37" s="32"/>
    </row>
    <row r="38" spans="1:20" s="30" customFormat="1" x14ac:dyDescent="0.3">
      <c r="A38" s="83" t="s">
        <v>26</v>
      </c>
      <c r="B38" s="44" t="s">
        <v>27</v>
      </c>
      <c r="C38" s="18">
        <v>1</v>
      </c>
      <c r="D38" s="87">
        <v>23209632.333333332</v>
      </c>
      <c r="E38" s="24"/>
      <c r="F38" s="24"/>
      <c r="G38" s="24"/>
      <c r="H38" s="24"/>
      <c r="I38" s="25">
        <f t="shared" si="0"/>
        <v>23209632.333333332</v>
      </c>
      <c r="J38" s="26"/>
      <c r="K38" s="27"/>
      <c r="L38" s="42">
        <f>SUM(L39:L45)</f>
        <v>410040</v>
      </c>
      <c r="M38" s="28">
        <f t="shared" si="1"/>
        <v>1.766680290799379E-2</v>
      </c>
      <c r="N38" s="29">
        <f t="shared" si="2"/>
        <v>410040</v>
      </c>
      <c r="O38" s="29">
        <f t="shared" si="3"/>
        <v>410040</v>
      </c>
      <c r="P38" s="29">
        <f t="shared" si="4"/>
        <v>22799592.333333332</v>
      </c>
      <c r="Q38" s="78">
        <f t="shared" si="5"/>
        <v>0.98233319709200617</v>
      </c>
      <c r="R38" s="58">
        <f t="shared" si="6"/>
        <v>410040</v>
      </c>
      <c r="S38" s="24"/>
      <c r="T38" s="24"/>
    </row>
    <row r="39" spans="1:20" s="39" customFormat="1" hidden="1" x14ac:dyDescent="0.3">
      <c r="A39" s="76" t="s">
        <v>109</v>
      </c>
      <c r="B39" s="47" t="s">
        <v>108</v>
      </c>
      <c r="C39" s="40"/>
      <c r="D39" s="8"/>
      <c r="E39" s="32"/>
      <c r="F39" s="32"/>
      <c r="G39" s="32"/>
      <c r="H39" s="32"/>
      <c r="I39" s="33"/>
      <c r="J39" s="34">
        <v>85250</v>
      </c>
      <c r="K39" s="35"/>
      <c r="L39" s="36">
        <f>2500+4000</f>
        <v>6500</v>
      </c>
      <c r="M39" s="37"/>
      <c r="N39" s="38"/>
      <c r="O39" s="38"/>
      <c r="P39" s="38"/>
      <c r="Q39" s="80"/>
      <c r="R39" s="59"/>
      <c r="S39" s="32"/>
      <c r="T39" s="32"/>
    </row>
    <row r="40" spans="1:20" s="39" customFormat="1" hidden="1" x14ac:dyDescent="0.3">
      <c r="A40" s="76" t="s">
        <v>129</v>
      </c>
      <c r="B40" s="31" t="s">
        <v>119</v>
      </c>
      <c r="C40" s="40"/>
      <c r="D40" s="8"/>
      <c r="E40" s="32"/>
      <c r="F40" s="32"/>
      <c r="G40" s="32"/>
      <c r="H40" s="32"/>
      <c r="I40" s="33"/>
      <c r="J40" s="34">
        <v>4513002</v>
      </c>
      <c r="K40" s="35"/>
      <c r="L40" s="36">
        <v>30000</v>
      </c>
      <c r="M40" s="37"/>
      <c r="N40" s="38"/>
      <c r="O40" s="38"/>
      <c r="P40" s="38"/>
      <c r="Q40" s="80"/>
      <c r="R40" s="59"/>
      <c r="S40" s="32"/>
      <c r="T40" s="32"/>
    </row>
    <row r="41" spans="1:20" s="39" customFormat="1" hidden="1" x14ac:dyDescent="0.3">
      <c r="A41" s="76" t="s">
        <v>130</v>
      </c>
      <c r="B41" s="31" t="s">
        <v>115</v>
      </c>
      <c r="C41" s="18"/>
      <c r="D41" s="8"/>
      <c r="E41" s="32"/>
      <c r="F41" s="32"/>
      <c r="G41" s="32"/>
      <c r="H41" s="32"/>
      <c r="I41" s="33"/>
      <c r="J41" s="34">
        <v>38911</v>
      </c>
      <c r="K41" s="35"/>
      <c r="L41" s="36">
        <v>40000</v>
      </c>
      <c r="M41" s="37"/>
      <c r="N41" s="38"/>
      <c r="O41" s="38"/>
      <c r="P41" s="38"/>
      <c r="Q41" s="80"/>
      <c r="R41" s="59"/>
      <c r="S41" s="32"/>
      <c r="T41" s="32"/>
    </row>
    <row r="42" spans="1:20" s="39" customFormat="1" hidden="1" x14ac:dyDescent="0.3">
      <c r="A42" s="76" t="s">
        <v>131</v>
      </c>
      <c r="B42" s="31" t="s">
        <v>124</v>
      </c>
      <c r="C42" s="18"/>
      <c r="D42" s="8"/>
      <c r="E42" s="32"/>
      <c r="F42" s="32"/>
      <c r="G42" s="32"/>
      <c r="H42" s="32"/>
      <c r="I42" s="33"/>
      <c r="J42" s="34">
        <v>4299501</v>
      </c>
      <c r="K42" s="35"/>
      <c r="L42" s="36">
        <v>23520</v>
      </c>
      <c r="M42" s="37"/>
      <c r="N42" s="38"/>
      <c r="O42" s="38"/>
      <c r="P42" s="38"/>
      <c r="Q42" s="80"/>
      <c r="R42" s="59"/>
      <c r="S42" s="32"/>
      <c r="T42" s="32"/>
    </row>
    <row r="43" spans="1:20" s="39" customFormat="1" hidden="1" x14ac:dyDescent="0.3">
      <c r="A43" s="76" t="s">
        <v>132</v>
      </c>
      <c r="B43" s="31" t="s">
        <v>123</v>
      </c>
      <c r="C43" s="18"/>
      <c r="D43" s="8"/>
      <c r="E43" s="32"/>
      <c r="F43" s="32"/>
      <c r="G43" s="32"/>
      <c r="H43" s="32"/>
      <c r="I43" s="33"/>
      <c r="J43" s="34">
        <v>4516005</v>
      </c>
      <c r="K43" s="35"/>
      <c r="L43" s="36">
        <v>8000</v>
      </c>
      <c r="M43" s="37"/>
      <c r="N43" s="38"/>
      <c r="O43" s="38"/>
      <c r="P43" s="38"/>
      <c r="Q43" s="80"/>
      <c r="R43" s="59"/>
      <c r="S43" s="32"/>
      <c r="T43" s="32"/>
    </row>
    <row r="44" spans="1:20" s="39" customFormat="1" hidden="1" x14ac:dyDescent="0.3">
      <c r="A44" s="76" t="s">
        <v>129</v>
      </c>
      <c r="B44" s="31" t="s">
        <v>122</v>
      </c>
      <c r="C44" s="18"/>
      <c r="D44" s="8"/>
      <c r="E44" s="32"/>
      <c r="F44" s="32"/>
      <c r="G44" s="32"/>
      <c r="H44" s="32"/>
      <c r="I44" s="33"/>
      <c r="J44" s="34">
        <v>4299502</v>
      </c>
      <c r="K44" s="35"/>
      <c r="L44" s="36">
        <f>25000+19520+17500</f>
        <v>62020</v>
      </c>
      <c r="M44" s="37"/>
      <c r="N44" s="38"/>
      <c r="O44" s="38"/>
      <c r="P44" s="38"/>
      <c r="Q44" s="80"/>
      <c r="R44" s="59"/>
      <c r="S44" s="32"/>
      <c r="T44" s="32"/>
    </row>
    <row r="45" spans="1:20" s="39" customFormat="1" hidden="1" x14ac:dyDescent="0.3">
      <c r="A45" s="76" t="s">
        <v>133</v>
      </c>
      <c r="B45" s="47" t="s">
        <v>118</v>
      </c>
      <c r="C45" s="40"/>
      <c r="D45" s="8"/>
      <c r="E45" s="32"/>
      <c r="F45" s="32"/>
      <c r="G45" s="32"/>
      <c r="H45" s="32"/>
      <c r="I45" s="33"/>
      <c r="J45" s="34">
        <v>45272</v>
      </c>
      <c r="K45" s="35"/>
      <c r="L45" s="36">
        <v>240000</v>
      </c>
      <c r="M45" s="37"/>
      <c r="N45" s="38"/>
      <c r="O45" s="38"/>
      <c r="P45" s="38"/>
      <c r="Q45" s="80"/>
      <c r="R45" s="59"/>
      <c r="S45" s="32"/>
      <c r="T45" s="32"/>
    </row>
    <row r="46" spans="1:20" s="30" customFormat="1" ht="36" customHeight="1" x14ac:dyDescent="0.3">
      <c r="A46" s="84" t="s">
        <v>28</v>
      </c>
      <c r="B46" s="45" t="s">
        <v>73</v>
      </c>
      <c r="C46" s="7" t="s">
        <v>7</v>
      </c>
      <c r="D46" s="49">
        <v>38900000</v>
      </c>
      <c r="E46" s="24"/>
      <c r="F46" s="24"/>
      <c r="G46" s="24"/>
      <c r="H46" s="24"/>
      <c r="I46" s="25">
        <f t="shared" si="0"/>
        <v>38900000</v>
      </c>
      <c r="J46" s="26"/>
      <c r="K46" s="27">
        <v>1552910</v>
      </c>
      <c r="L46" s="42">
        <f>SUM(L47:L49)</f>
        <v>1408770</v>
      </c>
      <c r="M46" s="28">
        <f t="shared" si="1"/>
        <v>7.613573264781491E-2</v>
      </c>
      <c r="N46" s="29">
        <f t="shared" si="2"/>
        <v>2961680</v>
      </c>
      <c r="O46" s="29">
        <f t="shared" si="3"/>
        <v>2961680</v>
      </c>
      <c r="P46" s="29">
        <f t="shared" si="4"/>
        <v>35938320</v>
      </c>
      <c r="Q46" s="78">
        <f t="shared" si="5"/>
        <v>0.92386426735218508</v>
      </c>
      <c r="R46" s="58">
        <f t="shared" si="6"/>
        <v>2961680</v>
      </c>
      <c r="S46" s="24"/>
      <c r="T46" s="24"/>
    </row>
    <row r="47" spans="1:20" s="39" customFormat="1" ht="18" hidden="1" customHeight="1" x14ac:dyDescent="0.3">
      <c r="A47" s="74" t="s">
        <v>75</v>
      </c>
      <c r="B47" s="46" t="s">
        <v>76</v>
      </c>
      <c r="C47" s="7"/>
      <c r="D47" s="22"/>
      <c r="E47" s="32"/>
      <c r="F47" s="32"/>
      <c r="G47" s="32"/>
      <c r="H47" s="32"/>
      <c r="I47" s="33"/>
      <c r="J47" s="34">
        <v>65116</v>
      </c>
      <c r="K47" s="35"/>
      <c r="L47" s="36">
        <v>200000</v>
      </c>
      <c r="M47" s="37"/>
      <c r="N47" s="38">
        <f t="shared" si="2"/>
        <v>200000</v>
      </c>
      <c r="O47" s="38">
        <f>K47+L47</f>
        <v>200000</v>
      </c>
      <c r="P47" s="38"/>
      <c r="Q47" s="80"/>
      <c r="R47" s="59"/>
      <c r="S47" s="32"/>
      <c r="T47" s="32"/>
    </row>
    <row r="48" spans="1:20" s="39" customFormat="1" ht="18" hidden="1" customHeight="1" x14ac:dyDescent="0.3">
      <c r="A48" s="74" t="s">
        <v>101</v>
      </c>
      <c r="B48" s="46" t="s">
        <v>100</v>
      </c>
      <c r="C48" s="7"/>
      <c r="D48" s="22"/>
      <c r="E48" s="32"/>
      <c r="F48" s="32"/>
      <c r="G48" s="32"/>
      <c r="H48" s="32"/>
      <c r="I48" s="33"/>
      <c r="J48" s="34">
        <v>17100</v>
      </c>
      <c r="K48" s="35"/>
      <c r="L48" s="36">
        <v>1029300</v>
      </c>
      <c r="M48" s="37"/>
      <c r="N48" s="38">
        <f t="shared" si="2"/>
        <v>1029300</v>
      </c>
      <c r="O48" s="38">
        <f t="shared" ref="O48:O49" si="9">K48+L48</f>
        <v>1029300</v>
      </c>
      <c r="P48" s="38"/>
      <c r="Q48" s="80"/>
      <c r="R48" s="59"/>
      <c r="S48" s="32"/>
      <c r="T48" s="32"/>
    </row>
    <row r="49" spans="1:20" s="39" customFormat="1" ht="18" hidden="1" customHeight="1" x14ac:dyDescent="0.3">
      <c r="A49" s="74" t="s">
        <v>102</v>
      </c>
      <c r="B49" s="46" t="s">
        <v>103</v>
      </c>
      <c r="C49" s="7"/>
      <c r="D49" s="22"/>
      <c r="E49" s="32"/>
      <c r="F49" s="32"/>
      <c r="G49" s="32"/>
      <c r="H49" s="32"/>
      <c r="I49" s="33"/>
      <c r="J49" s="34">
        <v>94110</v>
      </c>
      <c r="K49" s="35"/>
      <c r="L49" s="36">
        <v>179470</v>
      </c>
      <c r="M49" s="37"/>
      <c r="N49" s="38">
        <f t="shared" si="2"/>
        <v>179470</v>
      </c>
      <c r="O49" s="38">
        <f t="shared" si="9"/>
        <v>179470</v>
      </c>
      <c r="P49" s="38"/>
      <c r="Q49" s="80"/>
      <c r="R49" s="59"/>
      <c r="S49" s="32"/>
      <c r="T49" s="32"/>
    </row>
    <row r="50" spans="1:20" s="93" customFormat="1" ht="28.5" customHeight="1" x14ac:dyDescent="0.3">
      <c r="A50" s="88" t="s">
        <v>51</v>
      </c>
      <c r="B50" s="44" t="s">
        <v>52</v>
      </c>
      <c r="C50" s="20" t="s">
        <v>7</v>
      </c>
      <c r="D50" s="90">
        <v>15000000</v>
      </c>
      <c r="E50" s="43"/>
      <c r="F50" s="43"/>
      <c r="G50" s="43"/>
      <c r="H50" s="43"/>
      <c r="I50" s="29">
        <f t="shared" si="0"/>
        <v>15000000</v>
      </c>
      <c r="J50" s="91">
        <v>71434</v>
      </c>
      <c r="K50" s="42"/>
      <c r="L50" s="42"/>
      <c r="M50" s="92">
        <f t="shared" si="1"/>
        <v>0</v>
      </c>
      <c r="N50" s="29">
        <f t="shared" si="2"/>
        <v>0</v>
      </c>
      <c r="O50" s="29">
        <f t="shared" si="3"/>
        <v>0</v>
      </c>
      <c r="P50" s="29">
        <f t="shared" si="4"/>
        <v>15000000</v>
      </c>
      <c r="Q50" s="78">
        <f t="shared" si="5"/>
        <v>1</v>
      </c>
      <c r="R50" s="58">
        <f t="shared" si="6"/>
        <v>0</v>
      </c>
      <c r="S50" s="43"/>
      <c r="T50" s="43"/>
    </row>
    <row r="51" spans="1:20" s="30" customFormat="1" ht="16.5" customHeight="1" x14ac:dyDescent="0.3">
      <c r="A51" s="84" t="s">
        <v>29</v>
      </c>
      <c r="B51" s="41" t="s">
        <v>53</v>
      </c>
      <c r="C51" s="18">
        <v>1</v>
      </c>
      <c r="D51" s="49">
        <v>172550000</v>
      </c>
      <c r="E51" s="24"/>
      <c r="F51" s="24"/>
      <c r="G51" s="24"/>
      <c r="H51" s="24"/>
      <c r="I51" s="25">
        <f t="shared" si="0"/>
        <v>172550000</v>
      </c>
      <c r="J51" s="24"/>
      <c r="K51" s="27">
        <v>1751838</v>
      </c>
      <c r="L51" s="42">
        <f>SUM(L52:L60)</f>
        <v>1912900</v>
      </c>
      <c r="M51" s="28">
        <f t="shared" si="1"/>
        <v>2.1238701825557808E-2</v>
      </c>
      <c r="N51" s="29">
        <f t="shared" si="2"/>
        <v>3664738</v>
      </c>
      <c r="O51" s="29">
        <f t="shared" si="3"/>
        <v>3664738</v>
      </c>
      <c r="P51" s="29">
        <f t="shared" si="4"/>
        <v>168885262</v>
      </c>
      <c r="Q51" s="78">
        <f t="shared" si="5"/>
        <v>0.97876129817444224</v>
      </c>
      <c r="R51" s="58">
        <f t="shared" si="6"/>
        <v>3664738</v>
      </c>
      <c r="S51" s="24"/>
      <c r="T51" s="24"/>
    </row>
    <row r="52" spans="1:20" s="30" customFormat="1" ht="34.5" hidden="1" customHeight="1" x14ac:dyDescent="0.3">
      <c r="A52" s="74" t="s">
        <v>94</v>
      </c>
      <c r="B52" s="31" t="s">
        <v>77</v>
      </c>
      <c r="C52" s="18"/>
      <c r="D52" s="49"/>
      <c r="E52" s="24"/>
      <c r="F52" s="24"/>
      <c r="G52" s="24"/>
      <c r="H52" s="24"/>
      <c r="I52" s="25"/>
      <c r="J52" s="48">
        <v>32620</v>
      </c>
      <c r="K52" s="35"/>
      <c r="L52" s="36">
        <f>22500</f>
        <v>22500</v>
      </c>
      <c r="M52" s="28"/>
      <c r="N52" s="29"/>
      <c r="O52" s="29"/>
      <c r="P52" s="29"/>
      <c r="Q52" s="78"/>
      <c r="R52" s="58"/>
      <c r="S52" s="24"/>
      <c r="T52" s="24"/>
    </row>
    <row r="53" spans="1:20" s="30" customFormat="1" ht="16.5" hidden="1" customHeight="1" x14ac:dyDescent="0.3">
      <c r="A53" s="74" t="s">
        <v>97</v>
      </c>
      <c r="B53" s="31" t="s">
        <v>92</v>
      </c>
      <c r="C53" s="18"/>
      <c r="D53" s="49"/>
      <c r="E53" s="24"/>
      <c r="F53" s="24"/>
      <c r="G53" s="24"/>
      <c r="H53" s="24"/>
      <c r="I53" s="25"/>
      <c r="J53" s="34">
        <v>87110</v>
      </c>
      <c r="K53" s="35"/>
      <c r="L53" s="36">
        <f>50000</f>
        <v>50000</v>
      </c>
      <c r="M53" s="28"/>
      <c r="N53" s="29"/>
      <c r="O53" s="29"/>
      <c r="P53" s="29"/>
      <c r="Q53" s="78"/>
      <c r="R53" s="58"/>
      <c r="S53" s="24"/>
      <c r="T53" s="24"/>
    </row>
    <row r="54" spans="1:20" s="30" customFormat="1" ht="16.5" hidden="1" customHeight="1" x14ac:dyDescent="0.3">
      <c r="A54" s="74" t="s">
        <v>111</v>
      </c>
      <c r="B54" s="31" t="s">
        <v>110</v>
      </c>
      <c r="C54" s="18"/>
      <c r="D54" s="49"/>
      <c r="E54" s="24"/>
      <c r="F54" s="24"/>
      <c r="G54" s="24"/>
      <c r="H54" s="24"/>
      <c r="I54" s="25"/>
      <c r="J54" s="34">
        <v>87156</v>
      </c>
      <c r="K54" s="35"/>
      <c r="L54" s="36">
        <v>350000</v>
      </c>
      <c r="M54" s="28"/>
      <c r="N54" s="29"/>
      <c r="O54" s="29"/>
      <c r="P54" s="29"/>
      <c r="Q54" s="78"/>
      <c r="R54" s="58"/>
      <c r="S54" s="24"/>
      <c r="T54" s="24"/>
    </row>
    <row r="55" spans="1:20" s="30" customFormat="1" ht="16.5" hidden="1" customHeight="1" x14ac:dyDescent="0.3">
      <c r="A55" s="74" t="s">
        <v>94</v>
      </c>
      <c r="B55" s="31" t="s">
        <v>114</v>
      </c>
      <c r="C55" s="18"/>
      <c r="D55" s="49"/>
      <c r="E55" s="24"/>
      <c r="F55" s="24"/>
      <c r="G55" s="24"/>
      <c r="H55" s="24"/>
      <c r="I55" s="25"/>
      <c r="J55" s="34">
        <v>85330</v>
      </c>
      <c r="K55" s="35"/>
      <c r="L55" s="36">
        <v>465000</v>
      </c>
      <c r="M55" s="28"/>
      <c r="N55" s="29"/>
      <c r="O55" s="29"/>
      <c r="P55" s="29"/>
      <c r="Q55" s="78"/>
      <c r="R55" s="58"/>
      <c r="S55" s="24"/>
      <c r="T55" s="24"/>
    </row>
    <row r="56" spans="1:20" s="30" customFormat="1" ht="16.5" hidden="1" customHeight="1" x14ac:dyDescent="0.3">
      <c r="A56" s="74" t="s">
        <v>96</v>
      </c>
      <c r="B56" s="31" t="s">
        <v>113</v>
      </c>
      <c r="C56" s="18"/>
      <c r="D56" s="49"/>
      <c r="E56" s="24"/>
      <c r="F56" s="24"/>
      <c r="G56" s="24"/>
      <c r="H56" s="24"/>
      <c r="I56" s="25"/>
      <c r="J56" s="34">
        <v>87130</v>
      </c>
      <c r="K56" s="35"/>
      <c r="L56" s="36">
        <v>300000</v>
      </c>
      <c r="M56" s="28"/>
      <c r="N56" s="29"/>
      <c r="O56" s="29"/>
      <c r="P56" s="29"/>
      <c r="Q56" s="78"/>
      <c r="R56" s="58"/>
      <c r="S56" s="24"/>
      <c r="T56" s="24"/>
    </row>
    <row r="57" spans="1:20" s="30" customFormat="1" ht="16.5" hidden="1" customHeight="1" x14ac:dyDescent="0.3">
      <c r="A57" s="74" t="s">
        <v>128</v>
      </c>
      <c r="B57" s="31" t="s">
        <v>127</v>
      </c>
      <c r="C57" s="18"/>
      <c r="D57" s="49"/>
      <c r="E57" s="24"/>
      <c r="F57" s="24"/>
      <c r="G57" s="24"/>
      <c r="H57" s="24"/>
      <c r="I57" s="25"/>
      <c r="J57" s="34">
        <v>8714102</v>
      </c>
      <c r="K57" s="35"/>
      <c r="L57" s="36">
        <v>85000</v>
      </c>
      <c r="M57" s="28"/>
      <c r="N57" s="29"/>
      <c r="O57" s="29"/>
      <c r="P57" s="29"/>
      <c r="Q57" s="78"/>
      <c r="R57" s="58"/>
      <c r="S57" s="24"/>
      <c r="T57" s="24"/>
    </row>
    <row r="58" spans="1:20" s="30" customFormat="1" ht="16.5" hidden="1" customHeight="1" x14ac:dyDescent="0.3">
      <c r="A58" s="74" t="s">
        <v>94</v>
      </c>
      <c r="B58" s="31" t="s">
        <v>112</v>
      </c>
      <c r="C58" s="18"/>
      <c r="D58" s="49"/>
      <c r="E58" s="24"/>
      <c r="F58" s="24"/>
      <c r="G58" s="24"/>
      <c r="H58" s="24"/>
      <c r="I58" s="25"/>
      <c r="J58" s="34">
        <v>87142</v>
      </c>
      <c r="K58" s="35"/>
      <c r="L58" s="36">
        <v>300000</v>
      </c>
      <c r="M58" s="28"/>
      <c r="N58" s="29"/>
      <c r="O58" s="29"/>
      <c r="P58" s="29"/>
      <c r="Q58" s="78"/>
      <c r="R58" s="58"/>
      <c r="S58" s="24"/>
      <c r="T58" s="24"/>
    </row>
    <row r="59" spans="1:20" s="30" customFormat="1" ht="16.5" hidden="1" customHeight="1" x14ac:dyDescent="0.3">
      <c r="A59" s="74" t="s">
        <v>94</v>
      </c>
      <c r="B59" s="31" t="s">
        <v>104</v>
      </c>
      <c r="C59" s="18"/>
      <c r="D59" s="49"/>
      <c r="E59" s="24"/>
      <c r="F59" s="24"/>
      <c r="G59" s="24"/>
      <c r="H59" s="24"/>
      <c r="I59" s="25"/>
      <c r="J59" s="34">
        <v>84120</v>
      </c>
      <c r="K59" s="35"/>
      <c r="L59" s="36">
        <v>190400</v>
      </c>
      <c r="M59" s="28"/>
      <c r="N59" s="29"/>
      <c r="O59" s="29"/>
      <c r="P59" s="29"/>
      <c r="Q59" s="78"/>
      <c r="R59" s="58"/>
      <c r="S59" s="24"/>
      <c r="T59" s="24"/>
    </row>
    <row r="60" spans="1:20" s="30" customFormat="1" ht="16.5" hidden="1" customHeight="1" x14ac:dyDescent="0.3">
      <c r="A60" s="74" t="s">
        <v>98</v>
      </c>
      <c r="B60" s="31" t="s">
        <v>99</v>
      </c>
      <c r="C60" s="18"/>
      <c r="D60" s="49"/>
      <c r="E60" s="24"/>
      <c r="F60" s="24"/>
      <c r="G60" s="24"/>
      <c r="H60" s="24"/>
      <c r="I60" s="25"/>
      <c r="J60" s="34">
        <v>44121</v>
      </c>
      <c r="K60" s="35"/>
      <c r="L60" s="36">
        <v>150000</v>
      </c>
      <c r="M60" s="28"/>
      <c r="N60" s="29"/>
      <c r="O60" s="29"/>
      <c r="P60" s="29"/>
      <c r="Q60" s="78"/>
      <c r="R60" s="58"/>
      <c r="S60" s="24"/>
      <c r="T60" s="24"/>
    </row>
    <row r="61" spans="1:20" s="93" customFormat="1" x14ac:dyDescent="0.3">
      <c r="A61" s="88" t="s">
        <v>30</v>
      </c>
      <c r="B61" s="89" t="s">
        <v>54</v>
      </c>
      <c r="C61" s="20" t="s">
        <v>7</v>
      </c>
      <c r="D61" s="90">
        <v>40000000</v>
      </c>
      <c r="E61" s="43"/>
      <c r="F61" s="43"/>
      <c r="G61" s="43"/>
      <c r="H61" s="43"/>
      <c r="I61" s="29">
        <f t="shared" si="0"/>
        <v>40000000</v>
      </c>
      <c r="J61" s="91"/>
      <c r="K61" s="42"/>
      <c r="L61" s="42">
        <v>0</v>
      </c>
      <c r="M61" s="92">
        <f t="shared" si="1"/>
        <v>0</v>
      </c>
      <c r="N61" s="29">
        <f t="shared" si="2"/>
        <v>0</v>
      </c>
      <c r="O61" s="29">
        <f t="shared" si="3"/>
        <v>0</v>
      </c>
      <c r="P61" s="29">
        <f t="shared" si="4"/>
        <v>40000000</v>
      </c>
      <c r="Q61" s="78">
        <f t="shared" si="5"/>
        <v>1</v>
      </c>
      <c r="R61" s="58">
        <f t="shared" si="6"/>
        <v>0</v>
      </c>
      <c r="S61" s="43"/>
      <c r="T61" s="43"/>
    </row>
    <row r="62" spans="1:20" s="93" customFormat="1" x14ac:dyDescent="0.3">
      <c r="A62" s="94" t="s">
        <v>31</v>
      </c>
      <c r="B62" s="89" t="s">
        <v>32</v>
      </c>
      <c r="C62" s="50" t="s">
        <v>7</v>
      </c>
      <c r="D62" s="90">
        <v>55000000</v>
      </c>
      <c r="E62" s="43"/>
      <c r="F62" s="43"/>
      <c r="G62" s="43"/>
      <c r="H62" s="43"/>
      <c r="I62" s="29">
        <f t="shared" si="0"/>
        <v>55000000</v>
      </c>
      <c r="J62" s="91"/>
      <c r="K62" s="42">
        <v>4707538</v>
      </c>
      <c r="L62" s="42">
        <v>6610781</v>
      </c>
      <c r="M62" s="92">
        <f t="shared" si="1"/>
        <v>0.20578761818181818</v>
      </c>
      <c r="N62" s="29">
        <f>K62+L62</f>
        <v>11318319</v>
      </c>
      <c r="O62" s="29">
        <f t="shared" si="3"/>
        <v>11318319</v>
      </c>
      <c r="P62" s="29">
        <f t="shared" si="4"/>
        <v>43681681</v>
      </c>
      <c r="Q62" s="78">
        <f t="shared" si="5"/>
        <v>0.79421238181818177</v>
      </c>
      <c r="R62" s="58">
        <f t="shared" si="6"/>
        <v>11318319</v>
      </c>
      <c r="S62" s="43"/>
      <c r="T62" s="43"/>
    </row>
    <row r="63" spans="1:20" s="93" customFormat="1" x14ac:dyDescent="0.3">
      <c r="A63" s="85" t="s">
        <v>31</v>
      </c>
      <c r="B63" s="108" t="s">
        <v>32</v>
      </c>
      <c r="C63" s="103"/>
      <c r="D63" s="104"/>
      <c r="E63" s="105"/>
      <c r="F63" s="105"/>
      <c r="G63" s="105"/>
      <c r="H63" s="105"/>
      <c r="I63" s="106"/>
      <c r="J63" s="109">
        <v>64112</v>
      </c>
      <c r="K63" s="110">
        <v>4707538</v>
      </c>
      <c r="L63" s="110">
        <v>6610781</v>
      </c>
      <c r="M63" s="92"/>
      <c r="N63" s="106"/>
      <c r="O63" s="106"/>
      <c r="P63" s="106"/>
      <c r="Q63" s="107"/>
      <c r="R63" s="58"/>
      <c r="S63" s="43"/>
      <c r="T63" s="43"/>
    </row>
    <row r="64" spans="1:20" s="93" customFormat="1" ht="17.25" thickBot="1" x14ac:dyDescent="0.35">
      <c r="A64" s="95" t="s">
        <v>33</v>
      </c>
      <c r="B64" s="96" t="s">
        <v>72</v>
      </c>
      <c r="C64" s="86" t="s">
        <v>7</v>
      </c>
      <c r="D64" s="97">
        <v>2000000</v>
      </c>
      <c r="E64" s="98"/>
      <c r="F64" s="98"/>
      <c r="G64" s="98"/>
      <c r="H64" s="98"/>
      <c r="I64" s="99">
        <f t="shared" si="0"/>
        <v>2000000</v>
      </c>
      <c r="J64" s="98"/>
      <c r="K64" s="100"/>
      <c r="L64" s="100"/>
      <c r="M64" s="101">
        <f t="shared" si="1"/>
        <v>0</v>
      </c>
      <c r="N64" s="99">
        <f t="shared" si="2"/>
        <v>0</v>
      </c>
      <c r="O64" s="99">
        <f t="shared" si="3"/>
        <v>0</v>
      </c>
      <c r="P64" s="99">
        <f t="shared" si="4"/>
        <v>2000000</v>
      </c>
      <c r="Q64" s="102">
        <f t="shared" si="5"/>
        <v>1</v>
      </c>
      <c r="R64" s="58">
        <f t="shared" si="6"/>
        <v>0</v>
      </c>
      <c r="S64" s="43"/>
      <c r="T64" s="43"/>
    </row>
    <row r="65" spans="4:18" s="51" customFormat="1" x14ac:dyDescent="0.3">
      <c r="D65" s="52">
        <f>SUM(D7:D64)</f>
        <v>1352132207.3333335</v>
      </c>
      <c r="I65" s="53">
        <f>SUM(I7:I64)</f>
        <v>1352132207.3333335</v>
      </c>
      <c r="K65" s="54">
        <f>K62+K61+K51+K46+K32+K24+K23+K22+K21+K20+K19+K18+K17+K16+K15+K14+K13+K12+K11+K10+K9+K8+K7</f>
        <v>59407213</v>
      </c>
      <c r="L65" s="114">
        <f>L7+L8+L9+L10+L11+L12+L13+L14+L15+L16+L17+L18+L19+L20+L21+L22+L23+L24+L32+L38+L46+L51+L62</f>
        <v>110481442</v>
      </c>
      <c r="M65" s="55">
        <f>N65/I65</f>
        <v>0.12564500281747842</v>
      </c>
      <c r="N65" s="54">
        <f>N62+N61+N51+N46+N38+N32+N24+N7+N8+N9+N10+N11+N12+N13+N14+N15+N16+N17+N18+N19+N20+N21+N22+N23</f>
        <v>169888655</v>
      </c>
      <c r="O65" s="54">
        <f>O62+O61+O51+O46+O38+O32+O24+O7+O8+O9+O10+O11+O12+O13+O14+O15+O16+O17+O18+O19+O20+O21+O22+O23</f>
        <v>169888655</v>
      </c>
      <c r="P65" s="54">
        <f>P62+P61+P51+P46+P38+P32+P24+P7+P8+P9+P10+P11+P12+P13+P14+P15+P16+P17+P18+P19+P20+P21+P22+P23+P50+P64</f>
        <v>1182243552.3333333</v>
      </c>
      <c r="Q65" s="56">
        <f t="shared" si="5"/>
        <v>0.87435499718252141</v>
      </c>
      <c r="R65" s="54">
        <f>R62+R51+R46+R38+R32+R24+R23+R22+R21+R20+R19+R18+R17+R16+R15+R14+R13+R12+R11+R10+R9+R8+R7</f>
        <v>169888655</v>
      </c>
    </row>
  </sheetData>
  <mergeCells count="2">
    <mergeCell ref="A2:T2"/>
    <mergeCell ref="A3:T3"/>
  </mergeCells>
  <pageMargins left="0.7" right="0.7" top="0.75" bottom="0.75" header="0.3" footer="0.3"/>
  <pageSetup paperSize="9" scale="43"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FEBRERO 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CONTROL FISCAL</cp:lastModifiedBy>
  <cp:lastPrinted>2022-03-28T20:15:39Z</cp:lastPrinted>
  <dcterms:created xsi:type="dcterms:W3CDTF">2021-12-31T17:01:39Z</dcterms:created>
  <dcterms:modified xsi:type="dcterms:W3CDTF">2022-04-08T14:42:28Z</dcterms:modified>
</cp:coreProperties>
</file>